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P:\17052.00\Cost Estimates\Jon's Estimate Updates during Construction\"/>
    </mc:Choice>
  </mc:AlternateContent>
  <xr:revisionPtr revIDLastSave="0" documentId="13_ncr:1_{8810844F-3DED-4C83-AF4C-1887E5421D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j. Cost Sch. (DAC to manage)" sheetId="1" r:id="rId1"/>
  </sheets>
  <externalReferences>
    <externalReference r:id="rId2"/>
  </externalReferences>
  <definedNames>
    <definedName name="Division1">'[1]Estimate '!$C$40:$S$40</definedName>
    <definedName name="Division10">'[1]Estimate '!$C$609:$S$609</definedName>
    <definedName name="Division11">'[1]Estimate '!$C$628:$S$628</definedName>
    <definedName name="Division13">'[1]Estimate '!$C$634:$S$634</definedName>
    <definedName name="Division15">'[1]Estimate '!$C$639:$S$639</definedName>
    <definedName name="Division16">'[1]Estimate '!$C$646:$S$646</definedName>
    <definedName name="Division2">'[1]Estimate '!$C$58:$S$58</definedName>
    <definedName name="Division3">'[1]Estimate '!$C$337:$S$337</definedName>
    <definedName name="Division4">'[1]Estimate '!$C$346:$S$346</definedName>
    <definedName name="Division5">'[1]Estimate '!$C$370:$S$370</definedName>
    <definedName name="Division6">'[1]Estimate '!$C$432:$S$432</definedName>
    <definedName name="Division7">'[1]Estimate '!$C$460:$S$460</definedName>
    <definedName name="Division8">'[1]Estimate '!$C$493:$S$493</definedName>
    <definedName name="Division9">'[1]Estimate '!$C$579:$S$579</definedName>
    <definedName name="_xlnm.Print_Area" localSheetId="0">'Proj. Cost Sch. (DAC to manage)'!$A$1:$H$113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0" i="1" l="1"/>
  <c r="G22" i="1"/>
  <c r="G6" i="1"/>
  <c r="G59" i="1" l="1"/>
  <c r="G72" i="1" l="1"/>
  <c r="G55" i="1" l="1"/>
  <c r="G53" i="1"/>
  <c r="G68" i="1" s="1"/>
  <c r="C141" i="1"/>
  <c r="D119" i="1" l="1"/>
  <c r="C120" i="1"/>
  <c r="C154" i="1"/>
  <c r="D8" i="1" s="1"/>
  <c r="D7" i="1" s="1"/>
  <c r="C135" i="1" l="1"/>
  <c r="E142" i="1" s="1"/>
  <c r="G50" i="1" l="1"/>
  <c r="G103" i="1" l="1"/>
  <c r="G10" i="1"/>
  <c r="B74" i="1"/>
  <c r="B73" i="1"/>
  <c r="B72" i="1"/>
  <c r="B71" i="1"/>
  <c r="G74" i="1" l="1"/>
  <c r="G71" i="1"/>
  <c r="G73" i="1"/>
  <c r="G109" i="1"/>
  <c r="G75" i="1" l="1"/>
  <c r="C147" i="1"/>
  <c r="G77" i="1" s="1"/>
  <c r="G78" i="1" l="1"/>
  <c r="E146" i="1" s="1"/>
  <c r="G110" i="1" l="1"/>
</calcChain>
</file>

<file path=xl/sharedStrings.xml><?xml version="1.0" encoding="utf-8"?>
<sst xmlns="http://schemas.openxmlformats.org/spreadsheetml/2006/main" count="297" uniqueCount="215">
  <si>
    <t>Budget</t>
  </si>
  <si>
    <t>Responsibility</t>
  </si>
  <si>
    <t>Notes</t>
  </si>
  <si>
    <t>Construction Costs</t>
  </si>
  <si>
    <t>DAC</t>
  </si>
  <si>
    <t>in 1.1</t>
  </si>
  <si>
    <t>Subtotal</t>
  </si>
  <si>
    <t>Professional Services</t>
  </si>
  <si>
    <t>Confirmed on 03.02.2017, this is only their preconstruction fee</t>
  </si>
  <si>
    <t>A&amp;E - MSR</t>
  </si>
  <si>
    <t>-</t>
  </si>
  <si>
    <t>Development and Soft Costs</t>
  </si>
  <si>
    <t>Design Contingency</t>
  </si>
  <si>
    <t>Over course of the project will go to 0%</t>
  </si>
  <si>
    <t>Cost of Demolition</t>
  </si>
  <si>
    <t>need to verify if this is for just the Payne Block or for the Library site as well</t>
  </si>
  <si>
    <t>MPL</t>
  </si>
  <si>
    <t>$8/sf (from Payne), for approximately 2.5 years; current Library SF = 42,000</t>
  </si>
  <si>
    <t>3.31</t>
  </si>
  <si>
    <t>Issuance of Bonds</t>
  </si>
  <si>
    <t>Included in Construction Cost - confirmed on 03.02.2017</t>
  </si>
  <si>
    <t>Printing Costs</t>
  </si>
  <si>
    <t>Relocation Expenses</t>
  </si>
  <si>
    <t>estimated moving costs into new facility</t>
  </si>
  <si>
    <t>Rezoning Fee</t>
  </si>
  <si>
    <t>Rezone both blocks</t>
  </si>
  <si>
    <t>Site Survey</t>
  </si>
  <si>
    <t xml:space="preserve">In Fee Proposal </t>
  </si>
  <si>
    <t>Geotechnical Report</t>
  </si>
  <si>
    <t xml:space="preserve">A&amp;E Fee's </t>
  </si>
  <si>
    <t>Independent Construction Materials Testing</t>
  </si>
  <si>
    <t>Appraisal</t>
  </si>
  <si>
    <t xml:space="preserve">Kemble Kosena </t>
  </si>
  <si>
    <t>Asbestos Sampling</t>
  </si>
  <si>
    <t xml:space="preserve">Northern Industrial Hygiene </t>
  </si>
  <si>
    <t>Phase 1 Environmental Survey</t>
  </si>
  <si>
    <t xml:space="preserve">NewFields </t>
  </si>
  <si>
    <t>LEED certification administration fees</t>
  </si>
  <si>
    <t xml:space="preserve">LEED not being pursued </t>
  </si>
  <si>
    <t>LEED certification</t>
  </si>
  <si>
    <t>A&amp;E</t>
  </si>
  <si>
    <t>N/A</t>
  </si>
  <si>
    <t xml:space="preserve">In Final Fees to Library </t>
  </si>
  <si>
    <t>Fundraising / CC</t>
  </si>
  <si>
    <t>Furniture Fixtures and Equipment</t>
  </si>
  <si>
    <t>4.2</t>
  </si>
  <si>
    <t>4.3</t>
  </si>
  <si>
    <t>Equipment</t>
  </si>
  <si>
    <t>MPL to confirm</t>
  </si>
  <si>
    <t>Computer, Phones and Networking Equipment</t>
  </si>
  <si>
    <t>$3.41 / sqft</t>
  </si>
  <si>
    <t>Art</t>
  </si>
  <si>
    <t>MPL to confirm, MMAC?</t>
  </si>
  <si>
    <t>4.11</t>
  </si>
  <si>
    <t>4.12</t>
  </si>
  <si>
    <t>not included</t>
  </si>
  <si>
    <t>covered in separate budget</t>
  </si>
  <si>
    <t>4.13</t>
  </si>
  <si>
    <t>Partner Exhibits</t>
  </si>
  <si>
    <t>by partners</t>
  </si>
  <si>
    <t>COST SUMMARY TOTALS</t>
  </si>
  <si>
    <t>Reduced from 2.8% (958K) to 1% 02.20.18</t>
  </si>
  <si>
    <t>TOTAL ESTIMATED PROJECT COST</t>
  </si>
  <si>
    <t>OVER / UNDER BUDGET</t>
  </si>
  <si>
    <t>Building Security Systems</t>
  </si>
  <si>
    <t>3.41</t>
  </si>
  <si>
    <t>3.42</t>
  </si>
  <si>
    <t xml:space="preserve">Fencing For Property </t>
  </si>
  <si>
    <t xml:space="preserve">Asbestos Abatement </t>
  </si>
  <si>
    <t xml:space="preserve">Historical Removal - Documentation </t>
  </si>
  <si>
    <t>Foundation (CC) - provides cost of fundraising</t>
  </si>
  <si>
    <t xml:space="preserve">Marty Will adjust his Estimate to accommodate winter heat </t>
  </si>
  <si>
    <t xml:space="preserve">Lyngsoe book handling Provided by MPL- 6.8.18 Cost Shown at $530K What level of Confidence do we have? </t>
  </si>
  <si>
    <t xml:space="preserve">$1.70 / sqft  $350K EQUIPMENT LIST NEEDS TO BE BROKEN INTO PARTNER QUANTITIES </t>
  </si>
  <si>
    <t xml:space="preserve">Bond Proceeds </t>
  </si>
  <si>
    <t xml:space="preserve">Library Contribution </t>
  </si>
  <si>
    <t xml:space="preserve">Architectural Engineering Fees </t>
  </si>
  <si>
    <t xml:space="preserve">Library </t>
  </si>
  <si>
    <t xml:space="preserve">Bid From Tetra Tech </t>
  </si>
  <si>
    <t xml:space="preserve">Subtotal </t>
  </si>
  <si>
    <t xml:space="preserve">County </t>
  </si>
  <si>
    <t xml:space="preserve">Bonds </t>
  </si>
  <si>
    <t xml:space="preserve">1st Issuance </t>
  </si>
  <si>
    <t xml:space="preserve">2nd Issuance </t>
  </si>
  <si>
    <t>Estimate</t>
  </si>
  <si>
    <t>Final</t>
  </si>
  <si>
    <t>in 2.2</t>
  </si>
  <si>
    <t>Opening Day Collection Fund</t>
  </si>
  <si>
    <t>1</t>
  </si>
  <si>
    <t>2</t>
  </si>
  <si>
    <t>3</t>
  </si>
  <si>
    <t>4</t>
  </si>
  <si>
    <t>REVENUE</t>
  </si>
  <si>
    <t>Transfer of FIB CDs/interest</t>
  </si>
  <si>
    <t>COSTS</t>
  </si>
  <si>
    <t>TOTAL REVENUE</t>
  </si>
  <si>
    <t>Foundation Contribution</t>
  </si>
  <si>
    <t>Heat &amp; Cover plus snow removal - Winter Conditions</t>
  </si>
  <si>
    <t xml:space="preserve">Design Charrette (Branding) </t>
  </si>
  <si>
    <t>furniture budget including contingency 02.20.18</t>
  </si>
  <si>
    <t>Initial Cash Transfer (July 2018)</t>
  </si>
  <si>
    <t>T&amp;M Allowance</t>
  </si>
  <si>
    <t>2.2</t>
  </si>
  <si>
    <t>2.3</t>
  </si>
  <si>
    <t>2.4</t>
  </si>
  <si>
    <t xml:space="preserve">Pre-Bond Architectural and Engineering Fee - A&amp;E </t>
  </si>
  <si>
    <t>CM at Risk, CM fee - Dick Anderson Construction (Pre-Construction not in 1.1)</t>
  </si>
  <si>
    <t>Post Bond / Pre Design Reprogramming Effort after Bond Fee - A&amp;E</t>
  </si>
  <si>
    <t>Design Contract - Architectural and Engineering Fee (Schematic Design through Construction) - A&amp;E</t>
  </si>
  <si>
    <t>Contract - DAC</t>
  </si>
  <si>
    <t>Contract - A&amp;E</t>
  </si>
  <si>
    <t xml:space="preserve">    Design Contract Amendment 1 - (Large Well Design &amp; A/V Consultant) - A&amp;E</t>
  </si>
  <si>
    <t>2.41</t>
  </si>
  <si>
    <t>1.2</t>
  </si>
  <si>
    <t>Change Orders (Paid by Construction Contingency, Owner Contingency, and/or added Revenue)</t>
  </si>
  <si>
    <t>Zeroed at Construction</t>
  </si>
  <si>
    <t xml:space="preserve">    Issuance of Bonds - Series 1</t>
  </si>
  <si>
    <t xml:space="preserve">    Issuance of Bonds - Series 2 </t>
  </si>
  <si>
    <t xml:space="preserve">    Building Permits (new and demo)</t>
  </si>
  <si>
    <t>Not Accepted</t>
  </si>
  <si>
    <t>Building Commissioning Services</t>
  </si>
  <si>
    <t>4.4</t>
  </si>
  <si>
    <t>4.5</t>
  </si>
  <si>
    <t>4.6</t>
  </si>
  <si>
    <t>Automated Materials Handling (Includes Security Book Systems)</t>
  </si>
  <si>
    <t>4.7</t>
  </si>
  <si>
    <t>4.8</t>
  </si>
  <si>
    <t>Construction Contract - Dick Anderson Construction (Original GMP = 28,000,774.49)</t>
  </si>
  <si>
    <t>Value in 1.1</t>
  </si>
  <si>
    <t>2.42</t>
  </si>
  <si>
    <t xml:space="preserve">Copiers, printers, printing press, etc. MPL TO CONFIRM </t>
  </si>
  <si>
    <t>Original GMP</t>
  </si>
  <si>
    <t xml:space="preserve">    Design Contract Amendment 2 - (Remove GeoTech &amp; Add Reimbursable Expenses) - A&amp;E</t>
  </si>
  <si>
    <t>Not Including Library reimbursement indicated above</t>
  </si>
  <si>
    <t>Original</t>
  </si>
  <si>
    <t>DAC Change Order 2 (PCO 3R2)</t>
  </si>
  <si>
    <t>DAC Change Order 5 (PCOs 20, 22, 23, 25, &amp; 26)</t>
  </si>
  <si>
    <t>DAC Change Order 4 (PCO 12)</t>
  </si>
  <si>
    <t>Partners Contribution (Furniture Purchases)</t>
  </si>
  <si>
    <t>DAC Change Order 6 (PCOs 31.1, 34, 36, &amp; 37)</t>
  </si>
  <si>
    <t xml:space="preserve">Interior Signage (Includes $25k allowance for Donor Wall) </t>
  </si>
  <si>
    <t>Moved to 4.2</t>
  </si>
  <si>
    <t>Kitchen Equipment</t>
  </si>
  <si>
    <t>Current Owner Contingency Budget</t>
  </si>
  <si>
    <t>DAC Change Order 3 (PCO 9 &amp; 10)</t>
  </si>
  <si>
    <t xml:space="preserve">Updated Estimate 1-28-20 </t>
  </si>
  <si>
    <t>Correction to Balance Cost &amp; Revenue</t>
  </si>
  <si>
    <t>Revised Owner Contingency Budget</t>
  </si>
  <si>
    <t>Furnishings - Library (Original = $2,011,595 / Revised Estimate / Savings moved to Owner Contingency)</t>
  </si>
  <si>
    <t>4.1B</t>
  </si>
  <si>
    <t>4.1A</t>
  </si>
  <si>
    <t>Furnishings - Partners (Original 452,405 / Reduced Scope)</t>
  </si>
  <si>
    <t>Rent to Terry Payne (35 Months @ $28k/MO = May 2017 through March 2020) - See Updated Contract Limiting Rent to March 31</t>
  </si>
  <si>
    <t>Owner Contingency Funded Items</t>
  </si>
  <si>
    <t>Foundation Funded Items</t>
  </si>
  <si>
    <t>Current Construction Contingency - Included in 1.1 - (Original $274,490)</t>
  </si>
  <si>
    <t>DAC Change Order 2 - (PCO 8 - Maker Space &amp; Classroom Casework)</t>
  </si>
  <si>
    <t>Foundation funded $90,000 cost was $87,393.70</t>
  </si>
  <si>
    <t>See 1.2 &amp; Foundation Contribution</t>
  </si>
  <si>
    <t>See 1.2 &amp; Foundation Contribution / See Contingency Breakdown</t>
  </si>
  <si>
    <t>Total</t>
  </si>
  <si>
    <t>DAC Change Order 1 (PCO 2, &amp; 6)</t>
  </si>
  <si>
    <t>Estimated Furniture Budget Savings (4.1A)</t>
  </si>
  <si>
    <t>Foundation Overfunding for DAC CO#2</t>
  </si>
  <si>
    <t xml:space="preserve">Value used on Cost Sheet </t>
  </si>
  <si>
    <t>Owner Contingency Breakdown</t>
  </si>
  <si>
    <t>Construction Contract Adjustments - See 1.2</t>
  </si>
  <si>
    <t>Updated 2-3-20</t>
  </si>
  <si>
    <t>Owner's Contingency - Current (Original $363,178.19)</t>
  </si>
  <si>
    <t>Updated, 2-3-20</t>
  </si>
  <si>
    <t>Estimate, update 2-3-20</t>
  </si>
  <si>
    <t xml:space="preserve">Other Adjustments </t>
  </si>
  <si>
    <t>Added Foundation Funded Items - See 1.2</t>
  </si>
  <si>
    <t>Actual Interest Earnings on Bonds &amp; Cash - 12-31-2019</t>
  </si>
  <si>
    <t>DAC Change Order 7 (PCO 42, 43, 44)</t>
  </si>
  <si>
    <t>DAC Change Order 8 (PCO 38R1, 45, 47, &amp; 49)</t>
  </si>
  <si>
    <t>DAC Change Order 9 (PCO 51, 53, 54)</t>
  </si>
  <si>
    <t>DAC Change Order 10 (PCO 59, 60, 61, 62R1, 63, 64, 65, 66, 67, 68, 69, 70, 71, 72)</t>
  </si>
  <si>
    <t>Final, update 6-25-20</t>
  </si>
  <si>
    <t xml:space="preserve">6-25-20 Adjustment </t>
  </si>
  <si>
    <t>Final Budget Savings - 4.1 Furnishings</t>
  </si>
  <si>
    <t>Final Budget Savings - 4.2 Signage</t>
  </si>
  <si>
    <t>2.43</t>
  </si>
  <si>
    <t>DAC Change Order 11 (PCO 76, 77R1, 79)</t>
  </si>
  <si>
    <t>NOTE:  Per 9-1-20 discussion with County, the Library contributions pre-bond ($483k) have been removed.</t>
  </si>
  <si>
    <t>Zeroed on 9-1-20</t>
  </si>
  <si>
    <t>Final, update 9-23-20</t>
  </si>
  <si>
    <t>A/V Systems - (CO + $13,326.66 on 9-23-20)</t>
  </si>
  <si>
    <t>DAC Change Order 12 (PCOs 82, 83, 84R1, &amp; 85)</t>
  </si>
  <si>
    <t>DAC Change Order 14 (PCOs 95, 96, 97, 98, 99, &amp; 100)</t>
  </si>
  <si>
    <t>DAC Change Order 13 (PCOs 86, 87R1, 88, 91, 92, &amp; 93)</t>
  </si>
  <si>
    <t>2nd Cash Transfer (December 2018)</t>
  </si>
  <si>
    <t>4th Cash Transfer (July 2020)</t>
  </si>
  <si>
    <t>Line of Credit (July 2018; Reduced July 2019, July 2020)</t>
  </si>
  <si>
    <t>Updated 2-19-21</t>
  </si>
  <si>
    <t>DAC Change Order 15 (PCOs 104. 105. 106. 107. 108, 109, 110, &amp; 111)</t>
  </si>
  <si>
    <t>Through CO 16</t>
  </si>
  <si>
    <t>DAC Change Order 16 (PCO 112)</t>
  </si>
  <si>
    <t>Current GMP (8-25-21)</t>
  </si>
  <si>
    <t>2.44</t>
  </si>
  <si>
    <t xml:space="preserve">    Design Contract Amendment 3 - (Additional CA thru August 2020) - A&amp;E</t>
  </si>
  <si>
    <t xml:space="preserve">    Design Contract Amendment 4 - (Contract Extension Sept 2021 / True-up) - A&amp;E</t>
  </si>
  <si>
    <t>4.14</t>
  </si>
  <si>
    <t>4.15</t>
  </si>
  <si>
    <t>Added 9-21-21</t>
  </si>
  <si>
    <t>Revised 09-21-21</t>
  </si>
  <si>
    <t>Added 8-26-21</t>
  </si>
  <si>
    <t>3rd Cash Transfer (July 2019)</t>
  </si>
  <si>
    <t>DAC Change Order 1 - (PCO 5 - Sky fold Door)</t>
  </si>
  <si>
    <t xml:space="preserve">4.16 </t>
  </si>
  <si>
    <t>Added 10-19-21</t>
  </si>
  <si>
    <t>Miscellaneous Expenditures 2 (Big Bear Signs, Smith Grading, Systems NW, &amp; Litigation Abstracts)</t>
  </si>
  <si>
    <t>Miscellaneous Expenditures 1  (after February 2021 - See Expenditures )</t>
  </si>
  <si>
    <t>Expenditures 3 (Playtime, Tri-Couinties, Solar Plexus, Litigation Absract, Inc. &amp; Sign Solutions)</t>
  </si>
  <si>
    <t>Added MPL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</si>
</sst>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&quot;$&quot;#,##0.00"/>
    <numFmt numFmtId="166" formatCode="&quot;$&quot;#,##0"/>
  </numFmts>
  <fonts count="20" x14ac:knownFonts="1">
    <font>
      <sz val="10"/>
      <name val="MS Sans Serif"/>
    </font>
    <font>
      <sz val="11"/>
      <color theme="0"/>
      <name val="Calibri"/>
      <family val="2"/>
      <scheme val="minor"/>
    </font>
    <font>
      <sz val="10"/>
      <name val="MS Sans Serif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 tint="0.249977111117893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theme="7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0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0"/>
      <name val="MS Sans Serif"/>
    </font>
    <font>
      <b/>
      <sz val="12"/>
      <name val="MS Sans Serif"/>
    </font>
    <font>
      <sz val="8"/>
      <name val="Times New Roman"/>
      <family val="1"/>
    </font>
    <font>
      <b/>
      <sz val="16"/>
      <name val="Times New Roman"/>
      <family val="1"/>
    </font>
    <font>
      <b/>
      <sz val="12"/>
      <color theme="1" tint="0.49998474074526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224">
    <xf numFmtId="0" fontId="0" fillId="0" borderId="0" xfId="0"/>
    <xf numFmtId="0" fontId="3" fillId="0" borderId="0" xfId="0" applyFont="1"/>
    <xf numFmtId="0" fontId="6" fillId="0" borderId="0" xfId="0" applyFont="1" applyFill="1" applyBorder="1" applyAlignment="1">
      <alignment horizontal="center" textRotation="90"/>
    </xf>
    <xf numFmtId="49" fontId="5" fillId="3" borderId="0" xfId="0" applyNumberFormat="1" applyFont="1" applyFill="1" applyAlignment="1">
      <alignment horizontal="right" vertical="top"/>
    </xf>
    <xf numFmtId="0" fontId="6" fillId="3" borderId="0" xfId="0" applyFont="1" applyFill="1" applyAlignment="1">
      <alignment vertical="top"/>
    </xf>
    <xf numFmtId="8" fontId="6" fillId="3" borderId="0" xfId="1" applyFont="1" applyFill="1" applyAlignment="1">
      <alignment vertical="top"/>
    </xf>
    <xf numFmtId="0" fontId="6" fillId="3" borderId="0" xfId="0" applyFont="1" applyFill="1" applyAlignment="1">
      <alignment horizontal="center" vertical="top"/>
    </xf>
    <xf numFmtId="8" fontId="6" fillId="3" borderId="0" xfId="1" applyFont="1" applyFill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3" fontId="7" fillId="0" borderId="0" xfId="0" applyNumberFormat="1" applyFont="1" applyFill="1" applyAlignment="1">
      <alignment vertical="top"/>
    </xf>
    <xf numFmtId="8" fontId="7" fillId="0" borderId="0" xfId="1" applyFont="1" applyFill="1" applyAlignment="1">
      <alignment vertical="top"/>
    </xf>
    <xf numFmtId="3" fontId="7" fillId="0" borderId="0" xfId="0" applyNumberFormat="1" applyFont="1" applyAlignment="1">
      <alignment horizontal="center" vertical="top"/>
    </xf>
    <xf numFmtId="8" fontId="7" fillId="0" borderId="0" xfId="1" applyFont="1" applyFill="1" applyAlignment="1">
      <alignment horizontal="right" vertical="top"/>
    </xf>
    <xf numFmtId="8" fontId="7" fillId="0" borderId="0" xfId="1" applyFont="1" applyFill="1" applyAlignment="1">
      <alignment horizontal="left" vertical="top"/>
    </xf>
    <xf numFmtId="3" fontId="7" fillId="0" borderId="0" xfId="0" applyNumberFormat="1" applyFont="1" applyAlignment="1">
      <alignment vertical="top"/>
    </xf>
    <xf numFmtId="8" fontId="7" fillId="0" borderId="0" xfId="1" applyFont="1" applyAlignment="1">
      <alignment vertical="top"/>
    </xf>
    <xf numFmtId="8" fontId="7" fillId="0" borderId="0" xfId="1" applyFont="1" applyAlignment="1">
      <alignment horizontal="right" vertical="top"/>
    </xf>
    <xf numFmtId="8" fontId="7" fillId="0" borderId="0" xfId="1" applyFont="1" applyAlignment="1">
      <alignment horizontal="left"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9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horizontal="right" vertical="top"/>
    </xf>
    <xf numFmtId="10" fontId="3" fillId="0" borderId="0" xfId="1" applyNumberFormat="1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8" fontId="6" fillId="0" borderId="1" xfId="1" applyNumberFormat="1" applyFont="1" applyBorder="1" applyAlignment="1">
      <alignment horizontal="right" vertical="top"/>
    </xf>
    <xf numFmtId="8" fontId="6" fillId="0" borderId="0" xfId="1" applyNumberFormat="1" applyFont="1" applyBorder="1" applyAlignment="1">
      <alignment horizontal="left" vertical="top"/>
    </xf>
    <xf numFmtId="0" fontId="9" fillId="0" borderId="0" xfId="0" applyFont="1" applyAlignment="1">
      <alignment vertical="top"/>
    </xf>
    <xf numFmtId="8" fontId="6" fillId="3" borderId="0" xfId="1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right" vertical="top"/>
    </xf>
    <xf numFmtId="8" fontId="6" fillId="0" borderId="1" xfId="1" applyNumberFormat="1" applyFont="1" applyFill="1" applyBorder="1" applyAlignment="1">
      <alignment horizontal="right" vertical="top"/>
    </xf>
    <xf numFmtId="8" fontId="6" fillId="0" borderId="0" xfId="1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horizontal="right" vertical="top"/>
    </xf>
    <xf numFmtId="8" fontId="9" fillId="0" borderId="0" xfId="1" applyFont="1" applyAlignment="1">
      <alignment vertical="top"/>
    </xf>
    <xf numFmtId="0" fontId="9" fillId="0" borderId="0" xfId="0" applyFont="1" applyAlignment="1">
      <alignment horizontal="center" vertical="top"/>
    </xf>
    <xf numFmtId="8" fontId="9" fillId="0" borderId="0" xfId="1" applyFont="1" applyBorder="1" applyAlignment="1">
      <alignment horizontal="right" vertical="top"/>
    </xf>
    <xf numFmtId="8" fontId="9" fillId="0" borderId="0" xfId="1" applyFont="1" applyBorder="1" applyAlignment="1">
      <alignment horizontal="left" vertical="top"/>
    </xf>
    <xf numFmtId="164" fontId="3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9" fontId="7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8" fontId="3" fillId="0" borderId="0" xfId="1" applyFont="1" applyFill="1" applyAlignment="1">
      <alignment vertical="top"/>
    </xf>
    <xf numFmtId="0" fontId="3" fillId="0" borderId="0" xfId="0" applyFont="1" applyFill="1"/>
    <xf numFmtId="8" fontId="7" fillId="0" borderId="0" xfId="1" applyFont="1" applyFill="1" applyAlignment="1">
      <alignment horizontal="center" vertical="top"/>
    </xf>
    <xf numFmtId="0" fontId="7" fillId="0" borderId="0" xfId="0" applyFont="1"/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8" fontId="7" fillId="0" borderId="0" xfId="1" applyFont="1" applyBorder="1" applyAlignment="1">
      <alignment horizontal="right" vertical="top"/>
    </xf>
    <xf numFmtId="8" fontId="7" fillId="0" borderId="0" xfId="1" applyFont="1" applyBorder="1" applyAlignment="1">
      <alignment horizontal="left" vertical="top"/>
    </xf>
    <xf numFmtId="2" fontId="7" fillId="0" borderId="0" xfId="0" applyNumberFormat="1" applyFont="1" applyFill="1" applyAlignment="1">
      <alignment horizontal="right" vertical="top"/>
    </xf>
    <xf numFmtId="9" fontId="10" fillId="0" borderId="0" xfId="2" applyFont="1" applyFill="1" applyAlignment="1">
      <alignment vertical="top"/>
    </xf>
    <xf numFmtId="0" fontId="8" fillId="0" borderId="0" xfId="0" applyFont="1" applyFill="1" applyAlignment="1">
      <alignment vertical="top"/>
    </xf>
    <xf numFmtId="44" fontId="3" fillId="0" borderId="0" xfId="3" applyNumberFormat="1" applyFont="1" applyFill="1" applyAlignment="1">
      <alignment horizontal="left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vertical="top"/>
    </xf>
    <xf numFmtId="8" fontId="7" fillId="0" borderId="0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8" fontId="7" fillId="0" borderId="0" xfId="1" applyFont="1" applyFill="1" applyBorder="1" applyAlignment="1">
      <alignment horizontal="right" vertical="top"/>
    </xf>
    <xf numFmtId="8" fontId="7" fillId="0" borderId="0" xfId="1" applyFont="1" applyFill="1" applyBorder="1" applyAlignment="1">
      <alignment horizontal="left" vertical="top"/>
    </xf>
    <xf numFmtId="0" fontId="7" fillId="0" borderId="0" xfId="0" applyFont="1" applyFill="1"/>
    <xf numFmtId="0" fontId="7" fillId="0" borderId="0" xfId="0" applyNumberFormat="1" applyFont="1" applyFill="1" applyBorder="1" applyAlignment="1">
      <alignment horizontal="right" vertical="top"/>
    </xf>
    <xf numFmtId="8" fontId="3" fillId="0" borderId="0" xfId="0" applyNumberFormat="1" applyFont="1" applyFill="1" applyBorder="1" applyAlignment="1">
      <alignment horizontal="right"/>
    </xf>
    <xf numFmtId="8" fontId="3" fillId="0" borderId="0" xfId="0" applyNumberFormat="1" applyFont="1" applyFill="1" applyBorder="1" applyAlignment="1">
      <alignment horizontal="left"/>
    </xf>
    <xf numFmtId="8" fontId="3" fillId="0" borderId="0" xfId="1" applyFont="1" applyFill="1" applyBorder="1" applyAlignment="1">
      <alignment horizontal="left" vertical="top"/>
    </xf>
    <xf numFmtId="49" fontId="3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8" fontId="6" fillId="0" borderId="1" xfId="1" applyFont="1" applyBorder="1" applyAlignment="1">
      <alignment horizontal="right" vertical="top"/>
    </xf>
    <xf numFmtId="8" fontId="6" fillId="0" borderId="0" xfId="1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right" vertical="top"/>
    </xf>
    <xf numFmtId="8" fontId="9" fillId="0" borderId="0" xfId="1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49" fontId="5" fillId="3" borderId="0" xfId="0" applyNumberFormat="1" applyFont="1" applyFill="1" applyBorder="1" applyAlignment="1">
      <alignment horizontal="right" vertical="top"/>
    </xf>
    <xf numFmtId="0" fontId="6" fillId="3" borderId="0" xfId="0" applyFont="1" applyFill="1" applyBorder="1" applyAlignment="1">
      <alignment vertical="top"/>
    </xf>
    <xf numFmtId="8" fontId="6" fillId="3" borderId="0" xfId="1" applyFont="1" applyFill="1" applyBorder="1" applyAlignment="1">
      <alignment vertical="top"/>
    </xf>
    <xf numFmtId="0" fontId="6" fillId="3" borderId="0" xfId="0" applyFont="1" applyFill="1" applyBorder="1" applyAlignment="1">
      <alignment horizontal="center" vertical="top"/>
    </xf>
    <xf numFmtId="8" fontId="6" fillId="3" borderId="0" xfId="1" applyFont="1" applyFill="1" applyBorder="1" applyAlignment="1">
      <alignment horizontal="right" vertical="top"/>
    </xf>
    <xf numFmtId="8" fontId="6" fillId="3" borderId="0" xfId="1" applyFont="1" applyFill="1" applyBorder="1" applyAlignment="1">
      <alignment horizontal="left" vertical="top"/>
    </xf>
    <xf numFmtId="8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8" fontId="3" fillId="0" borderId="0" xfId="1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right" vertical="top"/>
    </xf>
    <xf numFmtId="8" fontId="3" fillId="0" borderId="0" xfId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7" borderId="0" xfId="0" applyFont="1" applyFill="1" applyBorder="1" applyAlignment="1">
      <alignment vertical="top"/>
    </xf>
    <xf numFmtId="8" fontId="7" fillId="0" borderId="0" xfId="1" applyFont="1" applyBorder="1" applyAlignment="1">
      <alignment vertical="top"/>
    </xf>
    <xf numFmtId="0" fontId="7" fillId="7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8" fontId="6" fillId="0" borderId="0" xfId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8" fontId="6" fillId="0" borderId="0" xfId="1" applyFont="1" applyBorder="1" applyAlignment="1">
      <alignment horizontal="right" vertical="top"/>
    </xf>
    <xf numFmtId="0" fontId="3" fillId="4" borderId="0" xfId="0" applyFont="1" applyFill="1"/>
    <xf numFmtId="49" fontId="5" fillId="4" borderId="0" xfId="0" applyNumberFormat="1" applyFont="1" applyFill="1" applyBorder="1" applyAlignment="1">
      <alignment horizontal="left" vertical="top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 vertical="top"/>
    </xf>
    <xf numFmtId="9" fontId="5" fillId="4" borderId="0" xfId="1" applyNumberFormat="1" applyFont="1" applyFill="1" applyBorder="1" applyAlignment="1">
      <alignment vertical="top"/>
    </xf>
    <xf numFmtId="0" fontId="5" fillId="4" borderId="0" xfId="0" applyFont="1" applyFill="1" applyBorder="1" applyAlignment="1">
      <alignment horizontal="center" vertical="top"/>
    </xf>
    <xf numFmtId="8" fontId="5" fillId="4" borderId="0" xfId="1" applyFont="1" applyFill="1" applyBorder="1" applyAlignment="1">
      <alignment horizontal="right" vertical="top"/>
    </xf>
    <xf numFmtId="8" fontId="5" fillId="4" borderId="0" xfId="1" applyFont="1" applyFill="1" applyBorder="1" applyAlignment="1">
      <alignment horizontal="left" vertical="top"/>
    </xf>
    <xf numFmtId="49" fontId="3" fillId="5" borderId="0" xfId="0" applyNumberFormat="1" applyFont="1" applyFill="1" applyBorder="1" applyAlignment="1">
      <alignment horizontal="right" vertical="top"/>
    </xf>
    <xf numFmtId="8" fontId="9" fillId="5" borderId="0" xfId="1" applyFont="1" applyFill="1" applyBorder="1" applyAlignment="1">
      <alignment vertical="top"/>
    </xf>
    <xf numFmtId="0" fontId="9" fillId="5" borderId="0" xfId="0" applyFont="1" applyFill="1" applyBorder="1" applyAlignment="1">
      <alignment horizontal="center" vertical="top"/>
    </xf>
    <xf numFmtId="8" fontId="9" fillId="5" borderId="0" xfId="1" applyFont="1" applyFill="1" applyBorder="1" applyAlignment="1">
      <alignment horizontal="left" vertical="top"/>
    </xf>
    <xf numFmtId="0" fontId="9" fillId="5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3" fillId="5" borderId="0" xfId="0" applyFont="1" applyFill="1" applyBorder="1" applyAlignment="1">
      <alignment vertical="top"/>
    </xf>
    <xf numFmtId="8" fontId="3" fillId="5" borderId="0" xfId="1" applyFont="1" applyFill="1" applyBorder="1" applyAlignment="1">
      <alignment vertical="top"/>
    </xf>
    <xf numFmtId="0" fontId="3" fillId="5" borderId="0" xfId="0" applyFont="1" applyFill="1" applyBorder="1" applyAlignment="1">
      <alignment horizontal="center" vertical="top"/>
    </xf>
    <xf numFmtId="8" fontId="3" fillId="5" borderId="0" xfId="1" applyFont="1" applyFill="1" applyBorder="1" applyAlignment="1">
      <alignment horizontal="left" vertical="top"/>
    </xf>
    <xf numFmtId="44" fontId="12" fillId="0" borderId="0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44" fontId="9" fillId="0" borderId="0" xfId="0" applyNumberFormat="1" applyFont="1" applyFill="1" applyBorder="1" applyAlignment="1">
      <alignment vertical="top"/>
    </xf>
    <xf numFmtId="164" fontId="3" fillId="5" borderId="0" xfId="3" applyNumberFormat="1" applyFont="1" applyFill="1" applyBorder="1" applyAlignment="1">
      <alignment vertical="top"/>
    </xf>
    <xf numFmtId="9" fontId="3" fillId="5" borderId="0" xfId="1" applyNumberFormat="1" applyFont="1" applyFill="1" applyBorder="1" applyAlignment="1">
      <alignment vertical="top"/>
    </xf>
    <xf numFmtId="165" fontId="3" fillId="0" borderId="0" xfId="3" applyNumberFormat="1" applyFont="1" applyFill="1" applyBorder="1" applyAlignment="1">
      <alignment horizontal="right" vertical="top"/>
    </xf>
    <xf numFmtId="165" fontId="3" fillId="0" borderId="0" xfId="3" applyNumberFormat="1" applyFont="1" applyFill="1" applyBorder="1" applyAlignment="1">
      <alignment horizontal="left" vertical="top"/>
    </xf>
    <xf numFmtId="49" fontId="5" fillId="5" borderId="0" xfId="0" applyNumberFormat="1" applyFont="1" applyFill="1" applyBorder="1" applyAlignment="1">
      <alignment horizontal="right" vertical="top"/>
    </xf>
    <xf numFmtId="8" fontId="5" fillId="0" borderId="0" xfId="1" applyFont="1" applyFill="1" applyBorder="1" applyAlignment="1">
      <alignment horizontal="left" vertical="top"/>
    </xf>
    <xf numFmtId="165" fontId="9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right"/>
    </xf>
    <xf numFmtId="8" fontId="5" fillId="0" borderId="0" xfId="0" applyNumberFormat="1" applyFont="1" applyFill="1" applyAlignment="1">
      <alignment horizontal="right"/>
    </xf>
    <xf numFmtId="8" fontId="11" fillId="0" borderId="0" xfId="0" applyNumberFormat="1" applyFont="1" applyFill="1" applyAlignment="1">
      <alignment horizontal="right"/>
    </xf>
    <xf numFmtId="8" fontId="11" fillId="0" borderId="0" xfId="0" applyNumberFormat="1" applyFont="1" applyFill="1" applyAlignment="1">
      <alignment horizontal="left"/>
    </xf>
    <xf numFmtId="0" fontId="5" fillId="0" borderId="0" xfId="0" applyFont="1" applyBorder="1"/>
    <xf numFmtId="0" fontId="3" fillId="0" borderId="0" xfId="0" applyFont="1" applyBorder="1"/>
    <xf numFmtId="0" fontId="3" fillId="0" borderId="0" xfId="0" applyFont="1" applyFill="1" applyBorder="1"/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left"/>
    </xf>
    <xf numFmtId="0" fontId="5" fillId="0" borderId="0" xfId="0" applyFo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8" fontId="5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5" fontId="4" fillId="0" borderId="0" xfId="0" applyNumberFormat="1" applyFont="1" applyFill="1" applyAlignment="1">
      <alignment horizontal="left"/>
    </xf>
    <xf numFmtId="8" fontId="5" fillId="0" borderId="0" xfId="1" applyFont="1"/>
    <xf numFmtId="0" fontId="5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vertical="top"/>
    </xf>
    <xf numFmtId="8" fontId="5" fillId="5" borderId="0" xfId="1" applyFont="1" applyFill="1" applyBorder="1" applyAlignment="1">
      <alignment vertical="top"/>
    </xf>
    <xf numFmtId="8" fontId="5" fillId="6" borderId="0" xfId="1" applyFont="1" applyFill="1" applyBorder="1" applyAlignment="1">
      <alignment horizontal="right" vertical="top"/>
    </xf>
    <xf numFmtId="8" fontId="11" fillId="0" borderId="0" xfId="1" applyFont="1" applyFill="1" applyBorder="1" applyAlignment="1">
      <alignment horizontal="right" vertical="top"/>
    </xf>
    <xf numFmtId="8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Fill="1" applyBorder="1" applyAlignment="1">
      <alignment horizontal="right"/>
    </xf>
    <xf numFmtId="0" fontId="13" fillId="0" borderId="0" xfId="0" applyFont="1"/>
    <xf numFmtId="0" fontId="14" fillId="0" borderId="0" xfId="0" applyFont="1"/>
    <xf numFmtId="0" fontId="6" fillId="0" borderId="0" xfId="0" applyFont="1" applyFill="1" applyBorder="1" applyAlignment="1">
      <alignment horizontal="center"/>
    </xf>
    <xf numFmtId="8" fontId="6" fillId="0" borderId="0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right" vertical="top"/>
    </xf>
    <xf numFmtId="8" fontId="4" fillId="7" borderId="1" xfId="1" applyFont="1" applyFill="1" applyBorder="1" applyAlignment="1">
      <alignment vertical="top"/>
    </xf>
    <xf numFmtId="8" fontId="4" fillId="7" borderId="1" xfId="1" applyFont="1" applyFill="1" applyBorder="1" applyAlignment="1">
      <alignment horizontal="right" vertical="top"/>
    </xf>
    <xf numFmtId="8" fontId="6" fillId="0" borderId="0" xfId="1" applyNumberFormat="1" applyFont="1" applyBorder="1" applyAlignment="1">
      <alignment horizontal="right" vertical="top"/>
    </xf>
    <xf numFmtId="0" fontId="3" fillId="7" borderId="1" xfId="0" applyFont="1" applyFill="1" applyBorder="1"/>
    <xf numFmtId="0" fontId="4" fillId="7" borderId="1" xfId="0" applyFont="1" applyFill="1" applyBorder="1" applyAlignment="1">
      <alignment horizontal="right"/>
    </xf>
    <xf numFmtId="165" fontId="4" fillId="7" borderId="1" xfId="0" applyNumberFormat="1" applyFont="1" applyFill="1" applyBorder="1" applyAlignment="1">
      <alignment horizontal="right"/>
    </xf>
    <xf numFmtId="8" fontId="9" fillId="0" borderId="0" xfId="1" applyNumberFormat="1" applyFont="1" applyBorder="1" applyAlignment="1">
      <alignment horizontal="right" vertical="top"/>
    </xf>
    <xf numFmtId="165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/>
    <xf numFmtId="8" fontId="3" fillId="0" borderId="0" xfId="0" applyNumberFormat="1" applyFont="1"/>
    <xf numFmtId="8" fontId="3" fillId="0" borderId="0" xfId="1" applyFont="1"/>
    <xf numFmtId="8" fontId="5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8" fontId="5" fillId="0" borderId="1" xfId="1" applyFont="1" applyBorder="1"/>
    <xf numFmtId="8" fontId="5" fillId="0" borderId="0" xfId="1" applyFont="1" applyAlignment="1"/>
    <xf numFmtId="0" fontId="13" fillId="0" borderId="0" xfId="0" applyFont="1" applyAlignment="1">
      <alignment horizontal="right"/>
    </xf>
    <xf numFmtId="8" fontId="3" fillId="0" borderId="0" xfId="1" applyFont="1" applyAlignment="1"/>
    <xf numFmtId="8" fontId="3" fillId="0" borderId="0" xfId="1" applyFont="1" applyAlignment="1"/>
    <xf numFmtId="8" fontId="5" fillId="0" borderId="0" xfId="1" applyFont="1" applyAlignment="1"/>
    <xf numFmtId="8" fontId="3" fillId="0" borderId="0" xfId="1" applyFont="1" applyAlignment="1"/>
    <xf numFmtId="8" fontId="3" fillId="0" borderId="0" xfId="1" applyFont="1" applyAlignment="1"/>
    <xf numFmtId="8" fontId="5" fillId="0" borderId="0" xfId="1" applyFont="1" applyAlignment="1"/>
    <xf numFmtId="0" fontId="17" fillId="0" borderId="0" xfId="0" quotePrefix="1" applyFont="1" applyBorder="1" applyAlignment="1">
      <alignment horizontal="center" vertical="top"/>
    </xf>
    <xf numFmtId="8" fontId="3" fillId="0" borderId="0" xfId="1" applyFont="1" applyAlignment="1"/>
    <xf numFmtId="8" fontId="5" fillId="0" borderId="0" xfId="1" applyFont="1" applyAlignment="1"/>
    <xf numFmtId="8" fontId="15" fillId="0" borderId="0" xfId="1" applyFont="1" applyAlignment="1"/>
    <xf numFmtId="8" fontId="5" fillId="0" borderId="0" xfId="0" applyNumberFormat="1" applyFont="1" applyAlignment="1">
      <alignment vertical="top"/>
    </xf>
    <xf numFmtId="8" fontId="7" fillId="0" borderId="0" xfId="0" applyNumberFormat="1" applyFont="1" applyBorder="1" applyAlignment="1">
      <alignment vertical="top"/>
    </xf>
    <xf numFmtId="8" fontId="3" fillId="0" borderId="0" xfId="1" applyFont="1" applyAlignment="1"/>
    <xf numFmtId="0" fontId="7" fillId="0" borderId="0" xfId="0" applyFont="1" applyAlignment="1">
      <alignment horizontal="left" vertical="top" indent="2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 indent="5"/>
    </xf>
    <xf numFmtId="0" fontId="3" fillId="0" borderId="0" xfId="0" applyFont="1" applyAlignment="1">
      <alignment horizontal="left" indent="7"/>
    </xf>
    <xf numFmtId="8" fontId="7" fillId="0" borderId="0" xfId="0" applyNumberFormat="1" applyFont="1" applyAlignment="1">
      <alignment vertical="top"/>
    </xf>
    <xf numFmtId="8" fontId="9" fillId="0" borderId="0" xfId="0" applyNumberFormat="1" applyFont="1"/>
    <xf numFmtId="8" fontId="3" fillId="0" borderId="0" xfId="1" applyFont="1" applyAlignment="1"/>
    <xf numFmtId="8" fontId="3" fillId="0" borderId="0" xfId="1" applyFont="1" applyAlignment="1"/>
    <xf numFmtId="8" fontId="3" fillId="0" borderId="0" xfId="1" applyFont="1" applyAlignment="1"/>
    <xf numFmtId="8" fontId="3" fillId="0" borderId="0" xfId="1" applyFont="1" applyAlignment="1"/>
    <xf numFmtId="0" fontId="3" fillId="0" borderId="0" xfId="0" applyFont="1" applyAlignment="1">
      <alignment horizontal="left" wrapText="1" indent="7"/>
    </xf>
    <xf numFmtId="10" fontId="7" fillId="0" borderId="0" xfId="2" applyNumberFormat="1" applyFont="1" applyAlignment="1">
      <alignment horizontal="right" vertical="top"/>
    </xf>
    <xf numFmtId="8" fontId="3" fillId="0" borderId="0" xfId="1" applyFont="1" applyAlignment="1"/>
    <xf numFmtId="7" fontId="3" fillId="0" borderId="0" xfId="3" applyNumberFormat="1" applyFont="1" applyFill="1" applyAlignment="1">
      <alignment horizontal="right" vertical="top"/>
    </xf>
    <xf numFmtId="8" fontId="3" fillId="0" borderId="0" xfId="1" applyFont="1" applyAlignment="1"/>
    <xf numFmtId="8" fontId="3" fillId="0" borderId="0" xfId="1" applyFont="1" applyAlignment="1"/>
    <xf numFmtId="8" fontId="3" fillId="0" borderId="0" xfId="1" applyFont="1" applyAlignment="1"/>
    <xf numFmtId="8" fontId="3" fillId="0" borderId="0" xfId="1" applyFont="1" applyAlignment="1"/>
    <xf numFmtId="8" fontId="4" fillId="0" borderId="0" xfId="1" applyFont="1" applyAlignment="1"/>
    <xf numFmtId="8" fontId="16" fillId="0" borderId="0" xfId="1" applyFont="1" applyAlignment="1"/>
    <xf numFmtId="8" fontId="3" fillId="0" borderId="0" xfId="1" applyFont="1" applyAlignment="1"/>
    <xf numFmtId="8" fontId="0" fillId="0" borderId="0" xfId="1" applyFont="1" applyAlignment="1"/>
    <xf numFmtId="8" fontId="5" fillId="8" borderId="2" xfId="1" applyFont="1" applyFill="1" applyBorder="1" applyAlignment="1"/>
    <xf numFmtId="8" fontId="15" fillId="8" borderId="2" xfId="1" applyFont="1" applyFill="1" applyBorder="1" applyAlignment="1"/>
    <xf numFmtId="8" fontId="4" fillId="0" borderId="2" xfId="1" applyFont="1" applyFill="1" applyBorder="1" applyAlignment="1">
      <alignment horizontal="right"/>
    </xf>
    <xf numFmtId="8" fontId="16" fillId="0" borderId="2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Fill="1" applyAlignment="1"/>
    <xf numFmtId="0" fontId="0" fillId="0" borderId="0" xfId="0" applyFill="1" applyAlignment="1"/>
  </cellXfs>
  <cellStyles count="4">
    <cellStyle name="Accent5" xfId="3" builtinId="45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7052.00/Cost%20Estimates/2018_03-19%20MPL%20-%20DD%20Cost%20Estim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General Contractor Model"/>
      <sheetName val="Project Information "/>
      <sheetName val="Wage Table"/>
      <sheetName val="Equip Rates"/>
      <sheetName val="Estimate "/>
      <sheetName val="Final Sheet"/>
      <sheetName val="Proj. Cost Sch. (DAC to manage)"/>
      <sheetName val="Check"/>
    </sheetNames>
    <sheetDataSet>
      <sheetData sheetId="0"/>
      <sheetData sheetId="1"/>
      <sheetData sheetId="2"/>
      <sheetData sheetId="3"/>
      <sheetData sheetId="4">
        <row r="40">
          <cell r="C40" t="str">
            <v>Total Division 1</v>
          </cell>
          <cell r="D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1303544</v>
          </cell>
          <cell r="S40">
            <v>1303544</v>
          </cell>
        </row>
        <row r="58">
          <cell r="C58" t="str">
            <v>Total Division 2</v>
          </cell>
          <cell r="D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941133</v>
          </cell>
          <cell r="S58">
            <v>941133</v>
          </cell>
        </row>
        <row r="337">
          <cell r="C337" t="str">
            <v>Total Division 3</v>
          </cell>
          <cell r="D337">
            <v>36250</v>
          </cell>
          <cell r="N337">
            <v>1540625</v>
          </cell>
          <cell r="O337">
            <v>2287496.9800000004</v>
          </cell>
          <cell r="P337">
            <v>371465</v>
          </cell>
          <cell r="Q337">
            <v>0</v>
          </cell>
          <cell r="R337">
            <v>813036.75</v>
          </cell>
          <cell r="S337">
            <v>5012623.7300000004</v>
          </cell>
        </row>
        <row r="346">
          <cell r="C346" t="str">
            <v>Total Division 4</v>
          </cell>
          <cell r="D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213350</v>
          </cell>
          <cell r="S346">
            <v>213350</v>
          </cell>
        </row>
        <row r="370">
          <cell r="C370" t="str">
            <v>Total Division 5</v>
          </cell>
          <cell r="D370">
            <v>1128</v>
          </cell>
          <cell r="N370">
            <v>45540</v>
          </cell>
          <cell r="O370">
            <v>178650</v>
          </cell>
          <cell r="P370">
            <v>0</v>
          </cell>
          <cell r="Q370">
            <v>0</v>
          </cell>
          <cell r="R370">
            <v>307168</v>
          </cell>
          <cell r="S370">
            <v>531358</v>
          </cell>
        </row>
        <row r="432">
          <cell r="C432" t="str">
            <v>Total Division 6</v>
          </cell>
          <cell r="D432">
            <v>1782</v>
          </cell>
          <cell r="N432">
            <v>75735</v>
          </cell>
          <cell r="O432">
            <v>1191410</v>
          </cell>
          <cell r="P432">
            <v>0</v>
          </cell>
          <cell r="Q432">
            <v>0</v>
          </cell>
          <cell r="R432">
            <v>0</v>
          </cell>
          <cell r="S432">
            <v>1267145</v>
          </cell>
        </row>
        <row r="460">
          <cell r="C460" t="str">
            <v>Total Division 7</v>
          </cell>
          <cell r="D460">
            <v>2440</v>
          </cell>
          <cell r="N460">
            <v>97700</v>
          </cell>
          <cell r="O460">
            <v>933430</v>
          </cell>
          <cell r="P460">
            <v>10000</v>
          </cell>
          <cell r="Q460">
            <v>0</v>
          </cell>
          <cell r="R460">
            <v>437000</v>
          </cell>
          <cell r="S460">
            <v>1478130</v>
          </cell>
        </row>
        <row r="493">
          <cell r="C493" t="str">
            <v>Total Division 8</v>
          </cell>
          <cell r="D493">
            <v>760</v>
          </cell>
          <cell r="N493">
            <v>30400</v>
          </cell>
          <cell r="O493">
            <v>200500</v>
          </cell>
          <cell r="P493">
            <v>0</v>
          </cell>
          <cell r="Q493">
            <v>26264</v>
          </cell>
          <cell r="R493">
            <v>2733118</v>
          </cell>
          <cell r="S493">
            <v>2990282</v>
          </cell>
        </row>
        <row r="579">
          <cell r="C579" t="str">
            <v>Total Division 9</v>
          </cell>
          <cell r="D579">
            <v>2814</v>
          </cell>
          <cell r="N579">
            <v>119195</v>
          </cell>
          <cell r="O579">
            <v>765962</v>
          </cell>
          <cell r="P579">
            <v>3000</v>
          </cell>
          <cell r="Q579">
            <v>-72900</v>
          </cell>
          <cell r="R579">
            <v>3205183</v>
          </cell>
          <cell r="S579">
            <v>4020440</v>
          </cell>
        </row>
        <row r="609">
          <cell r="C609" t="str">
            <v>Total Division 10</v>
          </cell>
          <cell r="D609">
            <v>814</v>
          </cell>
          <cell r="N609">
            <v>34480</v>
          </cell>
          <cell r="O609">
            <v>277556</v>
          </cell>
          <cell r="P609">
            <v>0</v>
          </cell>
          <cell r="Q609">
            <v>0</v>
          </cell>
          <cell r="R609">
            <v>0</v>
          </cell>
          <cell r="S609">
            <v>312036</v>
          </cell>
        </row>
        <row r="628">
          <cell r="C628" t="str">
            <v>Total Division 11 &amp; 12</v>
          </cell>
          <cell r="D628">
            <v>192</v>
          </cell>
          <cell r="N628">
            <v>7680</v>
          </cell>
          <cell r="O628">
            <v>43250</v>
          </cell>
          <cell r="P628">
            <v>0</v>
          </cell>
          <cell r="Q628">
            <v>0</v>
          </cell>
          <cell r="R628">
            <v>0</v>
          </cell>
          <cell r="S628">
            <v>50930</v>
          </cell>
        </row>
        <row r="634">
          <cell r="C634" t="str">
            <v>Total Division 13 &amp; 14</v>
          </cell>
          <cell r="D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5250</v>
          </cell>
          <cell r="R634">
            <v>525000</v>
          </cell>
          <cell r="S634">
            <v>530250</v>
          </cell>
        </row>
        <row r="639">
          <cell r="C639" t="str">
            <v>Total Division 21</v>
          </cell>
          <cell r="D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2904</v>
          </cell>
          <cell r="R639">
            <v>290440</v>
          </cell>
          <cell r="S639">
            <v>293344</v>
          </cell>
        </row>
        <row r="646">
          <cell r="C646" t="str">
            <v>Total Division 22 &amp; 23</v>
          </cell>
          <cell r="D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46475</v>
          </cell>
          <cell r="R646">
            <v>4099484</v>
          </cell>
          <cell r="S646">
            <v>4145959</v>
          </cell>
        </row>
      </sheetData>
      <sheetData sheetId="5">
        <row r="26">
          <cell r="H26">
            <v>25780264.73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4"/>
  <sheetViews>
    <sheetView showGridLines="0" tabSelected="1" view="pageBreakPreview" topLeftCell="A85" zoomScale="85" zoomScaleNormal="91" zoomScaleSheetLayoutView="85" workbookViewId="0">
      <selection activeCell="G75" sqref="G75"/>
    </sheetView>
  </sheetViews>
  <sheetFormatPr defaultColWidth="8.88671875" defaultRowHeight="13.2" x14ac:dyDescent="0.25"/>
  <cols>
    <col min="1" max="1" width="5.6640625" style="1" bestFit="1" customWidth="1"/>
    <col min="2" max="2" width="57.5546875" style="1" customWidth="1"/>
    <col min="3" max="3" width="9.33203125" style="1" customWidth="1"/>
    <col min="4" max="4" width="15.44140625" style="1" customWidth="1"/>
    <col min="5" max="5" width="13.77734375" style="1" bestFit="1" customWidth="1"/>
    <col min="6" max="6" width="13" style="1" customWidth="1"/>
    <col min="7" max="7" width="18.88671875" style="139" bestFit="1" customWidth="1"/>
    <col min="8" max="8" width="21.6640625" style="139" customWidth="1"/>
    <col min="9" max="9" width="0.33203125" style="1" hidden="1" customWidth="1"/>
    <col min="10" max="10" width="83.33203125" style="1" hidden="1" customWidth="1"/>
    <col min="11" max="18" width="8.88671875" style="1" hidden="1" customWidth="1"/>
    <col min="19" max="19" width="13.109375" style="1" hidden="1" customWidth="1"/>
    <col min="20" max="21" width="14.109375" style="1" bestFit="1" customWidth="1"/>
    <col min="22" max="16384" width="8.88671875" style="1"/>
  </cols>
  <sheetData>
    <row r="1" spans="1:21" ht="15.6" x14ac:dyDescent="0.3">
      <c r="A1" s="221" t="s">
        <v>205</v>
      </c>
      <c r="B1" s="221"/>
      <c r="C1" s="221"/>
      <c r="D1" s="221"/>
      <c r="E1" s="221"/>
      <c r="F1" s="221"/>
      <c r="G1" s="221"/>
      <c r="H1" s="221"/>
    </row>
    <row r="2" spans="1:21" ht="17.399999999999999" x14ac:dyDescent="0.3">
      <c r="A2" s="156"/>
      <c r="D2" s="222" t="s">
        <v>184</v>
      </c>
      <c r="E2" s="223"/>
      <c r="F2" s="223"/>
      <c r="G2" s="223"/>
      <c r="H2" s="223"/>
    </row>
    <row r="3" spans="1:21" ht="22.8" x14ac:dyDescent="0.4">
      <c r="A3" s="157" t="s">
        <v>94</v>
      </c>
      <c r="B3" s="2"/>
      <c r="C3" s="158"/>
      <c r="D3" s="158"/>
      <c r="E3" s="159"/>
      <c r="F3" s="160"/>
      <c r="G3" s="159" t="s">
        <v>0</v>
      </c>
      <c r="H3" s="159" t="s">
        <v>2</v>
      </c>
      <c r="I3" s="158" t="s">
        <v>1</v>
      </c>
      <c r="J3" s="161" t="s">
        <v>2</v>
      </c>
      <c r="K3" s="161"/>
      <c r="L3" s="154"/>
    </row>
    <row r="4" spans="1:21" x14ac:dyDescent="0.25">
      <c r="A4" s="3">
        <v>1</v>
      </c>
      <c r="B4" s="4" t="s">
        <v>3</v>
      </c>
      <c r="C4" s="4"/>
      <c r="D4" s="4"/>
      <c r="E4" s="5"/>
      <c r="F4" s="6"/>
      <c r="G4" s="7"/>
      <c r="H4" s="7"/>
      <c r="I4" s="4"/>
      <c r="J4" s="4"/>
      <c r="K4" s="4"/>
    </row>
    <row r="5" spans="1:21" x14ac:dyDescent="0.25">
      <c r="A5" s="8">
        <v>1.1000000000000001</v>
      </c>
      <c r="B5" s="9" t="s">
        <v>127</v>
      </c>
      <c r="C5" s="9"/>
      <c r="D5" s="10"/>
      <c r="E5" s="11"/>
      <c r="F5" s="12"/>
      <c r="G5" s="13">
        <v>28000774.489999998</v>
      </c>
      <c r="H5" s="14" t="s">
        <v>131</v>
      </c>
      <c r="I5" s="9" t="s">
        <v>4</v>
      </c>
      <c r="J5" s="9"/>
      <c r="K5" s="9"/>
    </row>
    <row r="6" spans="1:21" x14ac:dyDescent="0.25">
      <c r="A6" s="8" t="s">
        <v>113</v>
      </c>
      <c r="B6" s="9" t="s">
        <v>114</v>
      </c>
      <c r="C6" s="9"/>
      <c r="D6" s="15"/>
      <c r="E6" s="16"/>
      <c r="F6" s="12"/>
      <c r="G6" s="17">
        <f>560445.5+46735.21+50000.32+29407.33+28223.45+14420.35+47404.63+6043.55</f>
        <v>782680.33999999985</v>
      </c>
      <c r="H6" s="18" t="s">
        <v>196</v>
      </c>
      <c r="I6" s="19" t="s">
        <v>4</v>
      </c>
      <c r="J6" s="9"/>
      <c r="K6" s="9"/>
    </row>
    <row r="7" spans="1:21" x14ac:dyDescent="0.25">
      <c r="A7" s="8"/>
      <c r="B7" s="195" t="s">
        <v>153</v>
      </c>
      <c r="C7" s="9"/>
      <c r="D7" s="16">
        <f>G6-D8</f>
        <v>556843.6399999999</v>
      </c>
      <c r="E7" s="16"/>
      <c r="F7" s="12"/>
      <c r="G7" s="17"/>
      <c r="H7" s="18"/>
      <c r="I7" s="19"/>
      <c r="J7" s="9"/>
      <c r="K7" s="9"/>
    </row>
    <row r="8" spans="1:21" x14ac:dyDescent="0.25">
      <c r="A8" s="8"/>
      <c r="B8" s="195" t="s">
        <v>154</v>
      </c>
      <c r="C8" s="199"/>
      <c r="D8" s="16">
        <f>C154</f>
        <v>225836.7</v>
      </c>
      <c r="E8" s="16"/>
      <c r="F8" s="12"/>
      <c r="G8" s="206"/>
      <c r="H8" s="18"/>
      <c r="I8" s="19"/>
      <c r="J8" s="9"/>
      <c r="K8" s="9"/>
    </row>
    <row r="9" spans="1:21" ht="3" customHeight="1" x14ac:dyDescent="0.25">
      <c r="A9" s="23"/>
      <c r="B9" s="9"/>
      <c r="C9" s="24"/>
      <c r="D9" s="21"/>
      <c r="E9" s="16"/>
      <c r="F9" s="22"/>
      <c r="G9" s="17"/>
      <c r="H9" s="18"/>
      <c r="I9" s="9"/>
      <c r="J9" s="9"/>
      <c r="K9" s="9"/>
    </row>
    <row r="10" spans="1:21" x14ac:dyDescent="0.25">
      <c r="A10" s="25"/>
      <c r="B10" s="46"/>
      <c r="C10" s="46"/>
      <c r="D10" s="46"/>
      <c r="E10" s="46"/>
      <c r="F10" s="72" t="s">
        <v>6</v>
      </c>
      <c r="G10" s="26">
        <f>SUM(G5:G9)</f>
        <v>28783454.829999998</v>
      </c>
      <c r="H10" s="27" t="s">
        <v>198</v>
      </c>
      <c r="I10" s="28" t="s">
        <v>4</v>
      </c>
      <c r="J10" s="28"/>
      <c r="K10" s="28"/>
      <c r="U10" s="172"/>
    </row>
    <row r="11" spans="1:21" ht="6" customHeight="1" x14ac:dyDescent="0.25">
      <c r="A11" s="25"/>
      <c r="B11" s="46"/>
      <c r="C11" s="46"/>
      <c r="D11" s="46"/>
      <c r="E11" s="46"/>
      <c r="F11" s="71"/>
      <c r="G11" s="165"/>
      <c r="H11" s="27"/>
      <c r="I11" s="28"/>
      <c r="J11" s="28"/>
      <c r="K11" s="28"/>
    </row>
    <row r="12" spans="1:21" x14ac:dyDescent="0.25">
      <c r="A12" s="25"/>
      <c r="B12" s="46" t="s">
        <v>155</v>
      </c>
      <c r="C12" s="46"/>
      <c r="D12" s="46"/>
      <c r="E12" s="46"/>
      <c r="F12" s="71"/>
      <c r="G12" s="169">
        <v>0</v>
      </c>
      <c r="H12" s="18" t="s">
        <v>128</v>
      </c>
      <c r="I12" s="28"/>
      <c r="J12" s="28"/>
      <c r="K12" s="28"/>
    </row>
    <row r="13" spans="1:21" x14ac:dyDescent="0.25">
      <c r="A13" s="3">
        <v>2</v>
      </c>
      <c r="B13" s="4" t="s">
        <v>7</v>
      </c>
      <c r="C13" s="4"/>
      <c r="D13" s="4"/>
      <c r="E13" s="5"/>
      <c r="F13" s="6"/>
      <c r="G13" s="7"/>
      <c r="H13" s="29"/>
      <c r="I13" s="4"/>
      <c r="J13" s="4"/>
      <c r="K13" s="4"/>
    </row>
    <row r="14" spans="1:21" x14ac:dyDescent="0.25">
      <c r="A14" s="8">
        <v>2.1</v>
      </c>
      <c r="B14" s="9" t="s">
        <v>106</v>
      </c>
      <c r="C14" s="9"/>
      <c r="D14" s="9"/>
      <c r="E14" s="16"/>
      <c r="F14" s="20"/>
      <c r="G14" s="17">
        <v>45000</v>
      </c>
      <c r="H14" s="18" t="s">
        <v>109</v>
      </c>
      <c r="I14" s="9" t="s">
        <v>4</v>
      </c>
      <c r="J14" s="30" t="s">
        <v>8</v>
      </c>
      <c r="K14" s="30"/>
    </row>
    <row r="15" spans="1:21" x14ac:dyDescent="0.25">
      <c r="A15" s="8" t="s">
        <v>102</v>
      </c>
      <c r="B15" s="9" t="s">
        <v>105</v>
      </c>
      <c r="C15" s="9"/>
      <c r="D15" s="9"/>
      <c r="E15" s="16"/>
      <c r="F15" s="20"/>
      <c r="G15" s="17">
        <v>0</v>
      </c>
      <c r="H15" s="14" t="s">
        <v>185</v>
      </c>
      <c r="I15" s="9"/>
      <c r="J15" s="30"/>
      <c r="K15" s="30"/>
    </row>
    <row r="16" spans="1:21" x14ac:dyDescent="0.25">
      <c r="A16" s="8" t="s">
        <v>103</v>
      </c>
      <c r="B16" s="9" t="s">
        <v>107</v>
      </c>
      <c r="C16" s="9"/>
      <c r="D16" s="9"/>
      <c r="E16" s="16"/>
      <c r="F16" s="20"/>
      <c r="G16" s="17">
        <v>0</v>
      </c>
      <c r="H16" s="14" t="s">
        <v>185</v>
      </c>
      <c r="I16" s="9"/>
      <c r="J16" s="30"/>
      <c r="K16" s="30"/>
    </row>
    <row r="17" spans="1:21" x14ac:dyDescent="0.25">
      <c r="A17" s="8" t="s">
        <v>104</v>
      </c>
      <c r="B17" s="9" t="s">
        <v>108</v>
      </c>
      <c r="C17" s="9"/>
      <c r="D17" s="9"/>
      <c r="E17" s="16"/>
      <c r="F17" s="20"/>
      <c r="G17" s="17">
        <v>2720090</v>
      </c>
      <c r="H17" s="18" t="s">
        <v>110</v>
      </c>
      <c r="I17" s="9"/>
      <c r="J17" s="30"/>
      <c r="K17" s="30"/>
    </row>
    <row r="18" spans="1:21" x14ac:dyDescent="0.25">
      <c r="A18" s="8" t="s">
        <v>112</v>
      </c>
      <c r="B18" s="9" t="s">
        <v>111</v>
      </c>
      <c r="C18" s="9"/>
      <c r="D18" s="9"/>
      <c r="E18" s="16"/>
      <c r="F18" s="20"/>
      <c r="G18" s="17">
        <v>32000</v>
      </c>
      <c r="H18" s="18" t="s">
        <v>110</v>
      </c>
      <c r="I18" s="9"/>
      <c r="J18" s="30"/>
      <c r="K18" s="30"/>
    </row>
    <row r="19" spans="1:21" x14ac:dyDescent="0.25">
      <c r="A19" s="8" t="s">
        <v>129</v>
      </c>
      <c r="B19" s="9" t="s">
        <v>132</v>
      </c>
      <c r="C19" s="9"/>
      <c r="D19" s="9"/>
      <c r="E19" s="16"/>
      <c r="F19" s="20"/>
      <c r="G19" s="17">
        <v>11000</v>
      </c>
      <c r="H19" s="18" t="s">
        <v>110</v>
      </c>
      <c r="I19" s="9"/>
      <c r="J19" s="30"/>
      <c r="K19" s="30"/>
    </row>
    <row r="20" spans="1:21" x14ac:dyDescent="0.25">
      <c r="A20" s="8" t="s">
        <v>182</v>
      </c>
      <c r="B20" s="9" t="s">
        <v>200</v>
      </c>
      <c r="C20" s="9"/>
      <c r="D20" s="9"/>
      <c r="E20" s="16"/>
      <c r="F20" s="20"/>
      <c r="G20" s="17">
        <v>170968.36</v>
      </c>
      <c r="H20" s="18" t="s">
        <v>110</v>
      </c>
      <c r="I20" s="9"/>
      <c r="J20" s="30"/>
      <c r="K20" s="30"/>
    </row>
    <row r="21" spans="1:21" x14ac:dyDescent="0.25">
      <c r="A21" s="8" t="s">
        <v>199</v>
      </c>
      <c r="B21" s="9" t="s">
        <v>201</v>
      </c>
      <c r="C21" s="9"/>
      <c r="D21" s="9"/>
      <c r="E21" s="16"/>
      <c r="F21" s="20"/>
      <c r="G21" s="17">
        <v>248000</v>
      </c>
      <c r="H21" s="18" t="s">
        <v>110</v>
      </c>
      <c r="I21" s="9"/>
      <c r="J21" s="30"/>
      <c r="K21" s="30"/>
    </row>
    <row r="22" spans="1:21" x14ac:dyDescent="0.25">
      <c r="A22" s="34"/>
      <c r="B22" s="46"/>
      <c r="C22" s="46"/>
      <c r="D22" s="46"/>
      <c r="E22" s="46"/>
      <c r="F22" s="72" t="s">
        <v>6</v>
      </c>
      <c r="G22" s="35">
        <f>SUM(G14:G21)</f>
        <v>3227058.36</v>
      </c>
      <c r="H22" s="36"/>
      <c r="I22" s="37"/>
      <c r="J22" s="37" t="s">
        <v>133</v>
      </c>
      <c r="K22" s="37"/>
      <c r="U22" s="172"/>
    </row>
    <row r="23" spans="1:21" x14ac:dyDescent="0.25">
      <c r="A23" s="25"/>
      <c r="B23" s="28"/>
      <c r="C23" s="28"/>
      <c r="D23" s="38"/>
      <c r="E23" s="39"/>
      <c r="F23" s="40"/>
      <c r="G23" s="41"/>
      <c r="H23" s="42"/>
      <c r="I23" s="28"/>
      <c r="J23" s="28"/>
      <c r="K23" s="28"/>
    </row>
    <row r="24" spans="1:21" x14ac:dyDescent="0.25">
      <c r="A24" s="3">
        <v>3</v>
      </c>
      <c r="B24" s="4" t="s">
        <v>11</v>
      </c>
      <c r="C24" s="4"/>
      <c r="D24" s="4"/>
      <c r="E24" s="5"/>
      <c r="F24" s="6"/>
      <c r="G24" s="7"/>
      <c r="H24" s="29"/>
      <c r="I24" s="4"/>
      <c r="J24" s="4"/>
      <c r="K24" s="4"/>
    </row>
    <row r="25" spans="1:21" x14ac:dyDescent="0.25">
      <c r="A25" s="31">
        <v>3.1</v>
      </c>
      <c r="B25" s="30" t="s">
        <v>12</v>
      </c>
      <c r="C25" s="43">
        <v>0</v>
      </c>
      <c r="D25" s="44"/>
      <c r="E25" s="11"/>
      <c r="F25" s="45"/>
      <c r="G25" s="63" t="s">
        <v>10</v>
      </c>
      <c r="H25" s="14" t="s">
        <v>115</v>
      </c>
      <c r="I25" s="30" t="s">
        <v>9</v>
      </c>
      <c r="J25" s="30" t="s">
        <v>13</v>
      </c>
      <c r="K25" s="30"/>
    </row>
    <row r="26" spans="1:21" x14ac:dyDescent="0.25">
      <c r="A26" s="8">
        <v>3.2</v>
      </c>
      <c r="B26" s="9" t="s">
        <v>14</v>
      </c>
      <c r="C26" s="9"/>
      <c r="D26" s="9"/>
      <c r="E26" s="16"/>
      <c r="F26" s="20"/>
      <c r="G26" s="13" t="s">
        <v>5</v>
      </c>
      <c r="H26" s="18" t="s">
        <v>85</v>
      </c>
      <c r="I26" s="9" t="s">
        <v>9</v>
      </c>
      <c r="J26" s="9" t="s">
        <v>15</v>
      </c>
      <c r="K26" s="9"/>
    </row>
    <row r="27" spans="1:21" x14ac:dyDescent="0.25">
      <c r="A27" s="8">
        <v>3.3</v>
      </c>
      <c r="B27" s="9" t="s">
        <v>152</v>
      </c>
      <c r="C27" s="9"/>
      <c r="D27" s="9"/>
      <c r="E27" s="16"/>
      <c r="F27" s="20"/>
      <c r="G27" s="13">
        <v>980000</v>
      </c>
      <c r="H27" s="18" t="s">
        <v>85</v>
      </c>
      <c r="I27" s="9" t="s">
        <v>16</v>
      </c>
      <c r="J27" s="9" t="s">
        <v>17</v>
      </c>
      <c r="K27" s="9"/>
    </row>
    <row r="28" spans="1:21" s="48" customFormat="1" x14ac:dyDescent="0.25">
      <c r="A28" s="34" t="s">
        <v>18</v>
      </c>
      <c r="B28" s="46" t="s">
        <v>97</v>
      </c>
      <c r="C28" s="46"/>
      <c r="D28" s="46"/>
      <c r="E28" s="47"/>
      <c r="F28" s="32"/>
      <c r="G28" s="13" t="s">
        <v>5</v>
      </c>
      <c r="H28" s="18" t="s">
        <v>85</v>
      </c>
      <c r="I28" s="46" t="s">
        <v>4</v>
      </c>
      <c r="J28" s="46" t="s">
        <v>71</v>
      </c>
      <c r="K28" s="46"/>
    </row>
    <row r="29" spans="1:21" x14ac:dyDescent="0.25">
      <c r="A29" s="31">
        <v>3.4</v>
      </c>
      <c r="B29" s="30" t="s">
        <v>19</v>
      </c>
      <c r="C29" s="30"/>
      <c r="D29" s="30"/>
      <c r="E29" s="11"/>
      <c r="F29" s="49"/>
      <c r="G29" s="13"/>
      <c r="H29" s="14"/>
      <c r="I29" s="30" t="s">
        <v>80</v>
      </c>
      <c r="J29" s="30" t="s">
        <v>81</v>
      </c>
      <c r="K29" s="30"/>
    </row>
    <row r="30" spans="1:21" x14ac:dyDescent="0.25">
      <c r="A30" s="31" t="s">
        <v>65</v>
      </c>
      <c r="B30" s="30" t="s">
        <v>116</v>
      </c>
      <c r="C30" s="30"/>
      <c r="D30" s="30"/>
      <c r="E30" s="11"/>
      <c r="F30" s="49"/>
      <c r="G30" s="13">
        <v>88850</v>
      </c>
      <c r="H30" s="14" t="s">
        <v>85</v>
      </c>
      <c r="I30" s="30" t="s">
        <v>80</v>
      </c>
      <c r="J30" s="30" t="s">
        <v>82</v>
      </c>
      <c r="K30" s="30"/>
    </row>
    <row r="31" spans="1:21" x14ac:dyDescent="0.25">
      <c r="A31" s="31" t="s">
        <v>66</v>
      </c>
      <c r="B31" s="30" t="s">
        <v>117</v>
      </c>
      <c r="C31" s="30"/>
      <c r="D31" s="30"/>
      <c r="E31" s="11"/>
      <c r="F31" s="49"/>
      <c r="G31" s="13">
        <v>228778.88</v>
      </c>
      <c r="H31" s="14" t="s">
        <v>85</v>
      </c>
      <c r="I31" s="30" t="s">
        <v>80</v>
      </c>
      <c r="J31" s="30" t="s">
        <v>83</v>
      </c>
      <c r="K31" s="30"/>
    </row>
    <row r="32" spans="1:21" x14ac:dyDescent="0.25">
      <c r="A32" s="8">
        <v>3.5</v>
      </c>
      <c r="B32" s="9" t="s">
        <v>118</v>
      </c>
      <c r="C32" s="9"/>
      <c r="D32" s="9"/>
      <c r="E32" s="9"/>
      <c r="F32" s="9"/>
      <c r="G32" s="13" t="s">
        <v>5</v>
      </c>
      <c r="H32" s="18" t="s">
        <v>85</v>
      </c>
      <c r="I32" s="9"/>
      <c r="J32" s="30" t="s">
        <v>20</v>
      </c>
      <c r="K32" s="30"/>
    </row>
    <row r="33" spans="1:11" x14ac:dyDescent="0.25">
      <c r="A33" s="23">
        <v>3.6</v>
      </c>
      <c r="B33" s="9" t="s">
        <v>21</v>
      </c>
      <c r="C33" s="9"/>
      <c r="D33" s="9"/>
      <c r="E33" s="16"/>
      <c r="F33" s="20"/>
      <c r="G33" s="13">
        <v>5000</v>
      </c>
      <c r="H33" s="18" t="s">
        <v>101</v>
      </c>
      <c r="I33" s="9"/>
      <c r="J33" s="9"/>
      <c r="K33" s="9"/>
    </row>
    <row r="34" spans="1:11" x14ac:dyDescent="0.25">
      <c r="A34" s="9">
        <v>3.7</v>
      </c>
      <c r="B34" s="9" t="s">
        <v>22</v>
      </c>
      <c r="C34" s="9"/>
      <c r="D34" s="9"/>
      <c r="E34" s="16"/>
      <c r="F34" s="20"/>
      <c r="G34" s="13">
        <v>30000</v>
      </c>
      <c r="H34" s="18" t="s">
        <v>84</v>
      </c>
      <c r="I34" s="9" t="s">
        <v>16</v>
      </c>
      <c r="J34" s="9" t="s">
        <v>23</v>
      </c>
      <c r="K34" s="9"/>
    </row>
    <row r="35" spans="1:11" x14ac:dyDescent="0.25">
      <c r="A35" s="23">
        <v>3.8</v>
      </c>
      <c r="B35" s="9" t="s">
        <v>24</v>
      </c>
      <c r="C35" s="9"/>
      <c r="D35" s="9"/>
      <c r="E35" s="16"/>
      <c r="F35" s="20"/>
      <c r="G35" s="13">
        <v>9930</v>
      </c>
      <c r="H35" s="18" t="s">
        <v>85</v>
      </c>
      <c r="I35" s="9" t="s">
        <v>9</v>
      </c>
      <c r="J35" s="9" t="s">
        <v>25</v>
      </c>
      <c r="K35" s="9"/>
    </row>
    <row r="36" spans="1:11" x14ac:dyDescent="0.25">
      <c r="A36" s="23">
        <v>3.9</v>
      </c>
      <c r="B36" s="9" t="s">
        <v>26</v>
      </c>
      <c r="C36" s="9"/>
      <c r="D36" s="9"/>
      <c r="E36" s="9"/>
      <c r="F36" s="9"/>
      <c r="G36" s="13" t="s">
        <v>5</v>
      </c>
      <c r="H36" s="18" t="s">
        <v>85</v>
      </c>
      <c r="I36" s="9" t="s">
        <v>9</v>
      </c>
      <c r="J36" s="30" t="s">
        <v>27</v>
      </c>
      <c r="K36" s="30"/>
    </row>
    <row r="37" spans="1:11" x14ac:dyDescent="0.25">
      <c r="A37" s="23">
        <v>3.1</v>
      </c>
      <c r="B37" s="50" t="s">
        <v>28</v>
      </c>
      <c r="C37" s="50"/>
      <c r="D37" s="51"/>
      <c r="E37" s="193"/>
      <c r="F37" s="52"/>
      <c r="G37" s="63" t="s">
        <v>86</v>
      </c>
      <c r="H37" s="54" t="s">
        <v>85</v>
      </c>
      <c r="I37" s="9"/>
      <c r="J37" s="9" t="s">
        <v>29</v>
      </c>
      <c r="K37" s="9"/>
    </row>
    <row r="38" spans="1:11" x14ac:dyDescent="0.25">
      <c r="A38" s="55">
        <v>3.11</v>
      </c>
      <c r="B38" s="30" t="s">
        <v>30</v>
      </c>
      <c r="C38" s="56"/>
      <c r="D38" s="57"/>
      <c r="E38" s="30"/>
      <c r="F38" s="30"/>
      <c r="G38" s="208">
        <v>92000</v>
      </c>
      <c r="H38" s="58" t="s">
        <v>0</v>
      </c>
      <c r="I38" s="9" t="s">
        <v>77</v>
      </c>
      <c r="J38" s="9" t="s">
        <v>78</v>
      </c>
      <c r="K38" s="9"/>
    </row>
    <row r="39" spans="1:11" x14ac:dyDescent="0.25">
      <c r="A39" s="59">
        <v>3.12</v>
      </c>
      <c r="B39" s="60" t="s">
        <v>31</v>
      </c>
      <c r="C39" s="60"/>
      <c r="D39" s="60"/>
      <c r="E39" s="61"/>
      <c r="F39" s="62"/>
      <c r="G39" s="63">
        <v>7500</v>
      </c>
      <c r="H39" s="64" t="s">
        <v>85</v>
      </c>
      <c r="I39" s="30" t="s">
        <v>9</v>
      </c>
      <c r="J39" s="65" t="s">
        <v>32</v>
      </c>
      <c r="K39" s="65"/>
    </row>
    <row r="40" spans="1:11" x14ac:dyDescent="0.25">
      <c r="A40" s="59">
        <v>3.13</v>
      </c>
      <c r="B40" s="60" t="s">
        <v>33</v>
      </c>
      <c r="C40" s="60"/>
      <c r="D40" s="60"/>
      <c r="E40" s="60"/>
      <c r="F40" s="62"/>
      <c r="G40" s="63">
        <v>13250</v>
      </c>
      <c r="H40" s="64" t="s">
        <v>85</v>
      </c>
      <c r="I40" s="30" t="s">
        <v>9</v>
      </c>
      <c r="J40" s="65" t="s">
        <v>34</v>
      </c>
      <c r="K40" s="65"/>
    </row>
    <row r="41" spans="1:11" x14ac:dyDescent="0.25">
      <c r="A41" s="66">
        <v>3.14</v>
      </c>
      <c r="B41" s="65" t="s">
        <v>35</v>
      </c>
      <c r="C41" s="65"/>
      <c r="D41" s="60"/>
      <c r="E41" s="60"/>
      <c r="F41" s="62"/>
      <c r="G41" s="63">
        <v>5860</v>
      </c>
      <c r="H41" s="64" t="s">
        <v>85</v>
      </c>
      <c r="I41" s="30" t="s">
        <v>9</v>
      </c>
      <c r="J41" s="65" t="s">
        <v>36</v>
      </c>
      <c r="K41" s="65"/>
    </row>
    <row r="42" spans="1:11" x14ac:dyDescent="0.25">
      <c r="A42" s="66">
        <v>3.15</v>
      </c>
      <c r="B42" s="65" t="s">
        <v>37</v>
      </c>
      <c r="C42" s="65"/>
      <c r="D42" s="60"/>
      <c r="E42" s="60"/>
      <c r="F42" s="62"/>
      <c r="G42" s="63" t="s">
        <v>10</v>
      </c>
      <c r="H42" s="64" t="s">
        <v>119</v>
      </c>
      <c r="I42" s="30" t="s">
        <v>9</v>
      </c>
      <c r="J42" s="65" t="s">
        <v>38</v>
      </c>
      <c r="K42" s="65"/>
    </row>
    <row r="43" spans="1:11" x14ac:dyDescent="0.25">
      <c r="A43" s="66">
        <v>3.16</v>
      </c>
      <c r="B43" s="65" t="s">
        <v>39</v>
      </c>
      <c r="C43" s="65"/>
      <c r="D43" s="60"/>
      <c r="E43" s="60"/>
      <c r="F43" s="62"/>
      <c r="G43" s="63" t="s">
        <v>10</v>
      </c>
      <c r="H43" s="64" t="s">
        <v>119</v>
      </c>
      <c r="I43" s="9" t="s">
        <v>40</v>
      </c>
      <c r="J43" s="65" t="s">
        <v>41</v>
      </c>
      <c r="K43" s="65"/>
    </row>
    <row r="44" spans="1:11" x14ac:dyDescent="0.25">
      <c r="A44" s="59">
        <v>3.17</v>
      </c>
      <c r="B44" s="30" t="s">
        <v>120</v>
      </c>
      <c r="C44" s="30"/>
      <c r="D44" s="30"/>
      <c r="E44" s="11"/>
      <c r="F44" s="33"/>
      <c r="G44" s="13" t="s">
        <v>5</v>
      </c>
      <c r="H44" s="14" t="s">
        <v>85</v>
      </c>
      <c r="I44" s="30"/>
      <c r="J44" s="30" t="s">
        <v>42</v>
      </c>
      <c r="K44" s="30"/>
    </row>
    <row r="45" spans="1:11" x14ac:dyDescent="0.25">
      <c r="A45" s="59">
        <v>3.18</v>
      </c>
      <c r="B45" s="30" t="s">
        <v>43</v>
      </c>
      <c r="C45" s="30"/>
      <c r="D45" s="30"/>
      <c r="E45" s="11"/>
      <c r="F45" s="33"/>
      <c r="G45" s="13" t="s">
        <v>10</v>
      </c>
      <c r="H45" s="14"/>
      <c r="I45" s="30"/>
      <c r="J45" s="30" t="s">
        <v>70</v>
      </c>
      <c r="K45" s="30"/>
    </row>
    <row r="46" spans="1:11" x14ac:dyDescent="0.25">
      <c r="A46" s="59">
        <v>3.19</v>
      </c>
      <c r="B46" s="48" t="s">
        <v>98</v>
      </c>
      <c r="C46" s="48"/>
      <c r="D46" s="48"/>
      <c r="E46" s="48"/>
      <c r="F46" s="48"/>
      <c r="G46" s="67">
        <v>0</v>
      </c>
      <c r="H46" s="14" t="s">
        <v>185</v>
      </c>
      <c r="I46" s="30"/>
      <c r="J46" s="30"/>
      <c r="K46" s="30"/>
    </row>
    <row r="47" spans="1:11" x14ac:dyDescent="0.25">
      <c r="A47" s="59">
        <v>3.2</v>
      </c>
      <c r="B47" s="48" t="s">
        <v>67</v>
      </c>
      <c r="C47" s="48"/>
      <c r="D47" s="48"/>
      <c r="E47" s="48"/>
      <c r="F47" s="48"/>
      <c r="G47" s="67">
        <v>0</v>
      </c>
      <c r="H47" s="14" t="s">
        <v>185</v>
      </c>
      <c r="I47" s="30"/>
      <c r="J47" s="30"/>
      <c r="K47" s="30"/>
    </row>
    <row r="48" spans="1:11" x14ac:dyDescent="0.25">
      <c r="A48" s="59">
        <v>3.21</v>
      </c>
      <c r="B48" s="48" t="s">
        <v>68</v>
      </c>
      <c r="C48" s="48"/>
      <c r="D48" s="48"/>
      <c r="E48" s="48"/>
      <c r="F48" s="48"/>
      <c r="G48" s="67">
        <v>0</v>
      </c>
      <c r="H48" s="14" t="s">
        <v>185</v>
      </c>
      <c r="I48" s="30"/>
      <c r="J48" s="30"/>
      <c r="K48" s="30"/>
    </row>
    <row r="49" spans="1:22" x14ac:dyDescent="0.25">
      <c r="A49" s="59">
        <v>3.22</v>
      </c>
      <c r="B49" s="48" t="s">
        <v>69</v>
      </c>
      <c r="C49" s="48"/>
      <c r="D49" s="48"/>
      <c r="E49" s="48"/>
      <c r="F49" s="48"/>
      <c r="G49" s="67">
        <v>0</v>
      </c>
      <c r="H49" s="14" t="s">
        <v>185</v>
      </c>
      <c r="I49" s="30"/>
      <c r="J49" s="30"/>
      <c r="K49" s="30"/>
    </row>
    <row r="50" spans="1:22" x14ac:dyDescent="0.25">
      <c r="A50" s="70"/>
      <c r="B50" s="46"/>
      <c r="C50" s="46"/>
      <c r="D50" s="46"/>
      <c r="E50" s="46"/>
      <c r="F50" s="72" t="s">
        <v>6</v>
      </c>
      <c r="G50" s="73">
        <f>SUM(G25:G49)</f>
        <v>1461168.88</v>
      </c>
      <c r="H50" s="74"/>
      <c r="I50" s="75"/>
      <c r="J50" s="75"/>
      <c r="K50" s="76"/>
      <c r="T50" s="137"/>
      <c r="U50" s="174"/>
    </row>
    <row r="51" spans="1:22" x14ac:dyDescent="0.25">
      <c r="A51" s="70"/>
      <c r="B51" s="77"/>
      <c r="C51" s="77"/>
      <c r="D51" s="77"/>
      <c r="E51" s="78"/>
      <c r="F51" s="79"/>
      <c r="G51" s="41"/>
      <c r="H51" s="42"/>
      <c r="I51" s="76"/>
      <c r="J51" s="76"/>
      <c r="K51" s="76"/>
    </row>
    <row r="52" spans="1:22" x14ac:dyDescent="0.25">
      <c r="A52" s="80">
        <v>4</v>
      </c>
      <c r="B52" s="4" t="s">
        <v>44</v>
      </c>
      <c r="C52" s="4"/>
      <c r="D52" s="81"/>
      <c r="E52" s="82"/>
      <c r="F52" s="83"/>
      <c r="G52" s="84"/>
      <c r="H52" s="85"/>
      <c r="I52" s="81"/>
      <c r="J52" s="81"/>
      <c r="K52" s="81"/>
      <c r="T52" s="137"/>
      <c r="U52" s="137"/>
    </row>
    <row r="53" spans="1:22" x14ac:dyDescent="0.25">
      <c r="A53" s="70" t="s">
        <v>150</v>
      </c>
      <c r="B53" s="75" t="s">
        <v>148</v>
      </c>
      <c r="C53" s="75"/>
      <c r="D53" s="75"/>
      <c r="E53" s="86"/>
      <c r="F53" s="87"/>
      <c r="G53" s="88">
        <f>1923241-2038.26</f>
        <v>1921202.74</v>
      </c>
      <c r="H53" s="69" t="s">
        <v>178</v>
      </c>
      <c r="I53" s="19" t="s">
        <v>9</v>
      </c>
      <c r="J53" s="75" t="s">
        <v>99</v>
      </c>
      <c r="K53" s="75"/>
      <c r="T53" s="172"/>
    </row>
    <row r="54" spans="1:22" x14ac:dyDescent="0.25">
      <c r="A54" s="70" t="s">
        <v>149</v>
      </c>
      <c r="B54" s="75" t="s">
        <v>151</v>
      </c>
      <c r="C54" s="75"/>
      <c r="D54" s="75"/>
      <c r="E54" s="86"/>
      <c r="F54" s="87"/>
      <c r="G54" s="88">
        <v>197572</v>
      </c>
      <c r="H54" s="69" t="s">
        <v>178</v>
      </c>
      <c r="I54" s="19"/>
      <c r="J54" s="75"/>
      <c r="K54" s="75"/>
      <c r="V54" s="139"/>
    </row>
    <row r="55" spans="1:22" x14ac:dyDescent="0.25">
      <c r="A55" s="70" t="s">
        <v>45</v>
      </c>
      <c r="B55" s="75" t="s">
        <v>140</v>
      </c>
      <c r="C55" s="75"/>
      <c r="D55" s="75"/>
      <c r="E55" s="86"/>
      <c r="F55" s="188"/>
      <c r="G55" s="88">
        <f>132000 + 25000-55145</f>
        <v>101855</v>
      </c>
      <c r="H55" s="69" t="s">
        <v>178</v>
      </c>
      <c r="I55" s="46" t="s">
        <v>9</v>
      </c>
      <c r="J55" s="89"/>
      <c r="K55" s="89"/>
      <c r="T55" s="172"/>
    </row>
    <row r="56" spans="1:22" x14ac:dyDescent="0.25">
      <c r="A56" s="90" t="s">
        <v>46</v>
      </c>
      <c r="B56" s="89" t="s">
        <v>47</v>
      </c>
      <c r="C56" s="89"/>
      <c r="D56" s="89"/>
      <c r="E56" s="91"/>
      <c r="F56" s="92"/>
      <c r="G56" s="88">
        <v>119000</v>
      </c>
      <c r="H56" s="69" t="s">
        <v>170</v>
      </c>
      <c r="I56" s="46" t="s">
        <v>16</v>
      </c>
      <c r="J56" s="93" t="s">
        <v>130</v>
      </c>
      <c r="K56" s="60"/>
      <c r="U56" s="172"/>
    </row>
    <row r="57" spans="1:22" x14ac:dyDescent="0.25">
      <c r="A57" s="90" t="s">
        <v>121</v>
      </c>
      <c r="B57" s="89" t="s">
        <v>49</v>
      </c>
      <c r="C57" s="89"/>
      <c r="D57" s="89"/>
      <c r="E57" s="91"/>
      <c r="F57" s="92"/>
      <c r="G57" s="88">
        <v>188000</v>
      </c>
      <c r="H57" s="69" t="s">
        <v>170</v>
      </c>
      <c r="I57" s="89" t="s">
        <v>16</v>
      </c>
      <c r="J57" s="89" t="s">
        <v>48</v>
      </c>
      <c r="K57" s="60"/>
      <c r="U57" s="172"/>
    </row>
    <row r="58" spans="1:22" x14ac:dyDescent="0.25">
      <c r="A58" s="90" t="s">
        <v>122</v>
      </c>
      <c r="B58" s="89" t="s">
        <v>124</v>
      </c>
      <c r="C58" s="89"/>
      <c r="D58" s="89"/>
      <c r="E58" s="91"/>
      <c r="F58" s="92"/>
      <c r="G58" s="88">
        <v>550000</v>
      </c>
      <c r="H58" s="69" t="s">
        <v>85</v>
      </c>
      <c r="I58" s="89" t="s">
        <v>16</v>
      </c>
      <c r="J58" s="93" t="s">
        <v>72</v>
      </c>
      <c r="K58" s="60"/>
      <c r="T58" s="172"/>
      <c r="U58" s="172"/>
    </row>
    <row r="59" spans="1:22" x14ac:dyDescent="0.25">
      <c r="A59" s="70" t="s">
        <v>123</v>
      </c>
      <c r="B59" s="89" t="s">
        <v>64</v>
      </c>
      <c r="C59" s="51"/>
      <c r="D59" s="51"/>
      <c r="E59" s="94"/>
      <c r="F59" s="52"/>
      <c r="G59" s="63">
        <f>121000+13326.66</f>
        <v>134326.66</v>
      </c>
      <c r="H59" s="64" t="s">
        <v>186</v>
      </c>
      <c r="I59" s="60" t="s">
        <v>16</v>
      </c>
      <c r="J59" s="60" t="s">
        <v>50</v>
      </c>
      <c r="K59" s="60"/>
    </row>
    <row r="60" spans="1:22" x14ac:dyDescent="0.25">
      <c r="A60" s="70" t="s">
        <v>125</v>
      </c>
      <c r="B60" s="89" t="s">
        <v>187</v>
      </c>
      <c r="C60" s="51"/>
      <c r="D60" s="51"/>
      <c r="E60" s="94"/>
      <c r="F60" s="52"/>
      <c r="G60" s="63">
        <v>297000</v>
      </c>
      <c r="H60" s="64" t="s">
        <v>85</v>
      </c>
      <c r="I60" s="60" t="s">
        <v>16</v>
      </c>
      <c r="J60" s="95" t="s">
        <v>73</v>
      </c>
      <c r="K60" s="60"/>
      <c r="U60" s="172"/>
    </row>
    <row r="61" spans="1:22" x14ac:dyDescent="0.25">
      <c r="A61" s="70" t="s">
        <v>126</v>
      </c>
      <c r="B61" s="75" t="s">
        <v>51</v>
      </c>
      <c r="C61" s="51"/>
      <c r="D61" s="51"/>
      <c r="E61" s="94"/>
      <c r="F61" s="62"/>
      <c r="G61" s="63" t="s">
        <v>10</v>
      </c>
      <c r="H61" s="64"/>
      <c r="I61" s="60" t="s">
        <v>16</v>
      </c>
      <c r="J61" s="60" t="s">
        <v>52</v>
      </c>
      <c r="K61" s="60"/>
    </row>
    <row r="62" spans="1:22" x14ac:dyDescent="0.25">
      <c r="A62" s="70" t="s">
        <v>53</v>
      </c>
      <c r="B62" s="75" t="s">
        <v>142</v>
      </c>
      <c r="C62" s="51"/>
      <c r="D62" s="51"/>
      <c r="E62" s="94"/>
      <c r="F62" s="52"/>
      <c r="G62" s="63" t="s">
        <v>10</v>
      </c>
      <c r="H62" s="69" t="s">
        <v>141</v>
      </c>
      <c r="I62" s="89" t="s">
        <v>16</v>
      </c>
      <c r="J62" s="96"/>
      <c r="K62" s="96"/>
    </row>
    <row r="63" spans="1:22" x14ac:dyDescent="0.25">
      <c r="A63" s="70" t="s">
        <v>54</v>
      </c>
      <c r="B63" s="75" t="s">
        <v>87</v>
      </c>
      <c r="C63" s="51"/>
      <c r="D63" s="51"/>
      <c r="E63" s="94"/>
      <c r="F63" s="52"/>
      <c r="G63" s="53">
        <v>400000</v>
      </c>
      <c r="H63" s="54" t="s">
        <v>85</v>
      </c>
      <c r="I63" s="51" t="s">
        <v>16</v>
      </c>
      <c r="J63" s="60" t="s">
        <v>56</v>
      </c>
      <c r="K63" s="60"/>
    </row>
    <row r="64" spans="1:22" x14ac:dyDescent="0.25">
      <c r="A64" s="70" t="s">
        <v>57</v>
      </c>
      <c r="B64" s="75" t="s">
        <v>58</v>
      </c>
      <c r="C64" s="51"/>
      <c r="D64" s="51"/>
      <c r="E64" s="94"/>
      <c r="F64" s="52"/>
      <c r="G64" s="53" t="s">
        <v>55</v>
      </c>
      <c r="H64" s="54"/>
      <c r="I64" s="51"/>
      <c r="J64" s="60"/>
      <c r="K64" s="60"/>
    </row>
    <row r="65" spans="1:21" x14ac:dyDescent="0.25">
      <c r="A65" s="70" t="s">
        <v>202</v>
      </c>
      <c r="B65" s="75" t="s">
        <v>212</v>
      </c>
      <c r="C65" s="51"/>
      <c r="D65" s="51"/>
      <c r="E65" s="94"/>
      <c r="F65" s="94"/>
      <c r="G65" s="53">
        <v>67697.22</v>
      </c>
      <c r="H65" s="54" t="s">
        <v>206</v>
      </c>
      <c r="I65" s="51"/>
      <c r="J65" s="51" t="s">
        <v>59</v>
      </c>
      <c r="K65" s="51"/>
    </row>
    <row r="66" spans="1:21" x14ac:dyDescent="0.25">
      <c r="A66" s="70" t="s">
        <v>203</v>
      </c>
      <c r="B66" s="75" t="s">
        <v>211</v>
      </c>
      <c r="C66" s="51"/>
      <c r="D66" s="51"/>
      <c r="E66" s="94"/>
      <c r="F66" s="94"/>
      <c r="G66" s="53">
        <v>21853.35</v>
      </c>
      <c r="H66" s="54" t="s">
        <v>204</v>
      </c>
      <c r="I66" s="51"/>
      <c r="J66" s="51"/>
      <c r="K66" s="51"/>
    </row>
    <row r="67" spans="1:21" x14ac:dyDescent="0.25">
      <c r="A67" s="70" t="s">
        <v>209</v>
      </c>
      <c r="B67" s="75" t="s">
        <v>213</v>
      </c>
      <c r="C67" s="51"/>
      <c r="D67" s="51"/>
      <c r="E67" s="94"/>
      <c r="F67" s="94"/>
      <c r="G67" s="53">
        <v>188093.06</v>
      </c>
      <c r="H67" s="54" t="s">
        <v>210</v>
      </c>
      <c r="I67" s="51"/>
      <c r="J67" s="51"/>
      <c r="K67" s="51"/>
    </row>
    <row r="68" spans="1:21" x14ac:dyDescent="0.25">
      <c r="A68" s="70"/>
      <c r="B68" s="46"/>
      <c r="C68" s="46"/>
      <c r="D68" s="46"/>
      <c r="E68" s="46"/>
      <c r="F68" s="72" t="s">
        <v>6</v>
      </c>
      <c r="G68" s="73">
        <f>SUM(G53:G67)</f>
        <v>4186600.0300000007</v>
      </c>
      <c r="H68" s="74"/>
      <c r="I68" s="76"/>
      <c r="J68" s="76"/>
      <c r="K68" s="76"/>
      <c r="T68" s="137"/>
      <c r="U68" s="174"/>
    </row>
    <row r="69" spans="1:21" x14ac:dyDescent="0.25">
      <c r="A69" s="70"/>
      <c r="B69" s="71"/>
      <c r="C69" s="71"/>
      <c r="D69" s="76"/>
      <c r="E69" s="97"/>
      <c r="F69" s="98"/>
      <c r="G69" s="99"/>
      <c r="H69" s="74"/>
      <c r="I69" s="76"/>
      <c r="J69" s="76"/>
      <c r="K69" s="76"/>
      <c r="T69" s="172"/>
    </row>
    <row r="70" spans="1:21" x14ac:dyDescent="0.25">
      <c r="A70" s="100"/>
      <c r="B70" s="101" t="s">
        <v>60</v>
      </c>
      <c r="C70" s="102"/>
      <c r="D70" s="103"/>
      <c r="E70" s="104"/>
      <c r="F70" s="105"/>
      <c r="G70" s="106"/>
      <c r="H70" s="107"/>
      <c r="I70" s="102"/>
      <c r="J70" s="102"/>
      <c r="K70" s="102"/>
      <c r="T70" s="137"/>
      <c r="U70" s="137"/>
    </row>
    <row r="71" spans="1:21" x14ac:dyDescent="0.25">
      <c r="A71" s="108" t="s">
        <v>88</v>
      </c>
      <c r="B71" s="112" t="str">
        <f>B4</f>
        <v>Construction Costs</v>
      </c>
      <c r="C71" s="112"/>
      <c r="D71" s="112"/>
      <c r="E71" s="109"/>
      <c r="F71" s="110"/>
      <c r="G71" s="109">
        <f>G10</f>
        <v>28783454.829999998</v>
      </c>
      <c r="H71" s="111"/>
      <c r="I71" s="112"/>
      <c r="J71" s="113"/>
      <c r="K71" s="113"/>
      <c r="T71" s="173"/>
      <c r="U71" s="172"/>
    </row>
    <row r="72" spans="1:21" x14ac:dyDescent="0.25">
      <c r="A72" s="108" t="s">
        <v>89</v>
      </c>
      <c r="B72" s="114" t="str">
        <f>B13</f>
        <v>Professional Services</v>
      </c>
      <c r="C72" s="114"/>
      <c r="D72" s="114"/>
      <c r="E72" s="115"/>
      <c r="F72" s="116"/>
      <c r="G72" s="115">
        <f>G22</f>
        <v>3227058.36</v>
      </c>
      <c r="H72" s="117"/>
      <c r="I72" s="112"/>
      <c r="J72" s="113"/>
      <c r="K72" s="113"/>
      <c r="T72" s="173"/>
      <c r="U72" s="172"/>
    </row>
    <row r="73" spans="1:21" x14ac:dyDescent="0.25">
      <c r="A73" s="108" t="s">
        <v>90</v>
      </c>
      <c r="B73" s="114" t="str">
        <f>B24</f>
        <v>Development and Soft Costs</v>
      </c>
      <c r="C73" s="114"/>
      <c r="D73" s="114"/>
      <c r="E73" s="115"/>
      <c r="F73" s="116"/>
      <c r="G73" s="115">
        <f>G50</f>
        <v>1461168.88</v>
      </c>
      <c r="H73" s="117"/>
      <c r="I73" s="112"/>
      <c r="J73" s="118"/>
      <c r="K73" s="119"/>
      <c r="T73" s="173"/>
      <c r="U73" s="172"/>
    </row>
    <row r="74" spans="1:21" x14ac:dyDescent="0.25">
      <c r="A74" s="108" t="s">
        <v>91</v>
      </c>
      <c r="B74" s="114" t="str">
        <f>B52</f>
        <v>Furniture Fixtures and Equipment</v>
      </c>
      <c r="C74" s="114"/>
      <c r="D74" s="114"/>
      <c r="E74" s="115"/>
      <c r="F74" s="116"/>
      <c r="G74" s="115">
        <f>G68</f>
        <v>4186600.0300000007</v>
      </c>
      <c r="H74" s="117"/>
      <c r="I74" s="112"/>
      <c r="J74" s="120"/>
      <c r="K74" s="113"/>
      <c r="T74" s="173"/>
      <c r="U74" s="172"/>
    </row>
    <row r="75" spans="1:21" x14ac:dyDescent="0.25">
      <c r="A75" s="108"/>
      <c r="B75" s="114"/>
      <c r="C75" s="114"/>
      <c r="D75" s="114"/>
      <c r="E75" s="115"/>
      <c r="F75" s="72" t="s">
        <v>6</v>
      </c>
      <c r="G75" s="73">
        <f>SUM(G71:G74)</f>
        <v>37658282.099999994</v>
      </c>
      <c r="H75" s="117"/>
      <c r="I75" s="112"/>
      <c r="J75" s="120"/>
      <c r="K75" s="113"/>
      <c r="T75" s="146"/>
      <c r="U75" s="174"/>
    </row>
    <row r="76" spans="1:21" ht="4.8" customHeight="1" x14ac:dyDescent="0.25">
      <c r="A76" s="108"/>
      <c r="B76" s="114"/>
      <c r="C76" s="114"/>
      <c r="D76" s="114"/>
      <c r="E76" s="115"/>
      <c r="F76" s="71"/>
      <c r="G76" s="99"/>
      <c r="H76" s="117"/>
      <c r="I76" s="112"/>
      <c r="J76" s="120"/>
      <c r="K76" s="113"/>
      <c r="T76" s="146"/>
      <c r="U76" s="174"/>
    </row>
    <row r="77" spans="1:21" x14ac:dyDescent="0.25">
      <c r="A77" s="108"/>
      <c r="B77" s="114" t="s">
        <v>168</v>
      </c>
      <c r="C77" s="121"/>
      <c r="D77" s="114"/>
      <c r="E77" s="122"/>
      <c r="F77" s="116"/>
      <c r="G77" s="123">
        <f>C147</f>
        <v>37493.350000000006</v>
      </c>
      <c r="H77" s="124"/>
      <c r="I77" s="112"/>
      <c r="J77" s="113" t="s">
        <v>61</v>
      </c>
      <c r="K77" s="120"/>
      <c r="T77" s="173"/>
      <c r="U77" s="172"/>
    </row>
    <row r="78" spans="1:21" ht="15.6" x14ac:dyDescent="0.25">
      <c r="A78" s="125"/>
      <c r="C78" s="162"/>
      <c r="D78" s="162"/>
      <c r="E78" s="163"/>
      <c r="F78" s="162" t="s">
        <v>62</v>
      </c>
      <c r="G78" s="164">
        <f>G75+G77</f>
        <v>37695775.449999996</v>
      </c>
      <c r="H78" s="126"/>
      <c r="I78" s="112"/>
      <c r="J78" s="127"/>
      <c r="K78" s="127"/>
      <c r="T78" s="172"/>
    </row>
    <row r="79" spans="1:21" ht="31.8" customHeight="1" x14ac:dyDescent="0.25">
      <c r="A79" s="125"/>
      <c r="C79" s="172"/>
      <c r="F79" s="128"/>
      <c r="G79" s="130"/>
      <c r="H79" s="131"/>
      <c r="I79" s="112"/>
      <c r="J79" s="37"/>
      <c r="K79" s="37"/>
    </row>
    <row r="80" spans="1:21" ht="52.2" customHeight="1" x14ac:dyDescent="0.4">
      <c r="A80" s="157" t="s">
        <v>92</v>
      </c>
      <c r="G80" s="192"/>
      <c r="H80" s="172"/>
      <c r="T80" s="137"/>
      <c r="U80" s="137"/>
    </row>
    <row r="81" spans="1:21" ht="9.6" customHeight="1" x14ac:dyDescent="0.4">
      <c r="A81" s="157"/>
      <c r="G81" s="1"/>
      <c r="H81" s="1"/>
      <c r="T81" s="137"/>
      <c r="U81" s="137"/>
    </row>
    <row r="82" spans="1:21" x14ac:dyDescent="0.25">
      <c r="B82" s="132" t="s">
        <v>74</v>
      </c>
      <c r="C82" s="133"/>
      <c r="D82" s="133"/>
      <c r="E82" s="133"/>
      <c r="F82" s="134"/>
      <c r="G82" s="135">
        <v>30327667</v>
      </c>
      <c r="H82" s="170" t="s">
        <v>167</v>
      </c>
      <c r="U82" s="172"/>
    </row>
    <row r="83" spans="1:21" x14ac:dyDescent="0.25">
      <c r="B83" s="137" t="s">
        <v>75</v>
      </c>
      <c r="F83" s="48"/>
      <c r="G83" s="138"/>
      <c r="H83" s="136"/>
    </row>
    <row r="84" spans="1:21" x14ac:dyDescent="0.25">
      <c r="E84" s="139" t="s">
        <v>76</v>
      </c>
      <c r="F84" s="67">
        <v>0</v>
      </c>
      <c r="G84" s="138" t="s">
        <v>185</v>
      </c>
      <c r="H84" s="136"/>
    </row>
    <row r="85" spans="1:21" x14ac:dyDescent="0.25">
      <c r="E85" s="139" t="s">
        <v>98</v>
      </c>
      <c r="F85" s="67">
        <v>0</v>
      </c>
      <c r="G85" s="138" t="s">
        <v>185</v>
      </c>
      <c r="H85" s="136"/>
    </row>
    <row r="86" spans="1:21" x14ac:dyDescent="0.25">
      <c r="E86" s="139" t="s">
        <v>67</v>
      </c>
      <c r="F86" s="67">
        <v>0</v>
      </c>
      <c r="G86" s="138" t="s">
        <v>185</v>
      </c>
      <c r="H86" s="136"/>
      <c r="T86" s="171"/>
      <c r="U86" s="172"/>
    </row>
    <row r="87" spans="1:21" x14ac:dyDescent="0.25">
      <c r="E87" s="139" t="s">
        <v>68</v>
      </c>
      <c r="F87" s="67">
        <v>0</v>
      </c>
      <c r="G87" s="138" t="s">
        <v>185</v>
      </c>
      <c r="H87" s="136"/>
      <c r="T87" s="172"/>
    </row>
    <row r="88" spans="1:21" x14ac:dyDescent="0.25">
      <c r="D88" s="48"/>
      <c r="E88" s="139" t="s">
        <v>69</v>
      </c>
      <c r="F88" s="67">
        <v>0</v>
      </c>
      <c r="G88" s="138" t="s">
        <v>185</v>
      </c>
      <c r="H88" s="136"/>
      <c r="T88" s="171"/>
    </row>
    <row r="89" spans="1:21" x14ac:dyDescent="0.25">
      <c r="D89" s="48"/>
      <c r="E89" s="139" t="s">
        <v>214</v>
      </c>
      <c r="F89" s="67">
        <v>188093.06</v>
      </c>
      <c r="G89" s="138" t="s">
        <v>210</v>
      </c>
      <c r="H89" s="136"/>
      <c r="T89" s="171"/>
    </row>
    <row r="90" spans="1:21" x14ac:dyDescent="0.25">
      <c r="E90" s="139"/>
      <c r="F90" s="128" t="s">
        <v>79</v>
      </c>
      <c r="G90" s="129">
        <f>SUM(F84:F89)</f>
        <v>188093.06</v>
      </c>
      <c r="H90" s="138"/>
    </row>
    <row r="91" spans="1:21" x14ac:dyDescent="0.25">
      <c r="E91" s="139"/>
      <c r="F91" s="128"/>
      <c r="G91" s="129"/>
      <c r="H91" s="136"/>
    </row>
    <row r="92" spans="1:21" x14ac:dyDescent="0.25">
      <c r="B92" s="132" t="s">
        <v>138</v>
      </c>
      <c r="E92" s="139"/>
      <c r="F92" s="128"/>
      <c r="G92" s="129">
        <v>197572</v>
      </c>
      <c r="H92" s="170" t="s">
        <v>169</v>
      </c>
    </row>
    <row r="93" spans="1:21" x14ac:dyDescent="0.25">
      <c r="E93" s="139"/>
      <c r="F93" s="128"/>
      <c r="G93" s="129"/>
      <c r="H93" s="136"/>
    </row>
    <row r="94" spans="1:21" x14ac:dyDescent="0.25">
      <c r="B94" s="132" t="s">
        <v>96</v>
      </c>
      <c r="C94" s="133"/>
      <c r="D94" s="133"/>
      <c r="E94" s="153"/>
      <c r="F94" s="134"/>
      <c r="G94" s="135"/>
      <c r="H94" s="136"/>
    </row>
    <row r="95" spans="1:21" x14ac:dyDescent="0.25">
      <c r="B95" s="133"/>
      <c r="C95" s="134"/>
      <c r="D95" s="133"/>
      <c r="E95" s="155" t="s">
        <v>93</v>
      </c>
      <c r="F95" s="67">
        <v>1293004</v>
      </c>
      <c r="G95" s="140"/>
      <c r="H95" s="141"/>
    </row>
    <row r="96" spans="1:21" x14ac:dyDescent="0.25">
      <c r="B96" s="134"/>
      <c r="C96" s="134"/>
      <c r="D96" s="133"/>
      <c r="E96" s="155" t="s">
        <v>93</v>
      </c>
      <c r="F96" s="67">
        <v>1532810</v>
      </c>
      <c r="G96" s="140"/>
      <c r="H96" s="141"/>
    </row>
    <row r="97" spans="2:21" x14ac:dyDescent="0.25">
      <c r="B97" s="134"/>
      <c r="C97" s="134"/>
      <c r="D97" s="133"/>
      <c r="E97" s="155" t="s">
        <v>100</v>
      </c>
      <c r="F97" s="67">
        <v>800000</v>
      </c>
      <c r="G97" s="140"/>
      <c r="H97" s="141"/>
    </row>
    <row r="98" spans="2:21" x14ac:dyDescent="0.25">
      <c r="B98" s="134"/>
      <c r="C98" s="134"/>
      <c r="D98" s="133"/>
      <c r="E98" s="155" t="s">
        <v>191</v>
      </c>
      <c r="F98" s="67">
        <v>138443</v>
      </c>
      <c r="G98" s="140"/>
      <c r="H98" s="141"/>
    </row>
    <row r="99" spans="2:21" x14ac:dyDescent="0.25">
      <c r="B99" s="134"/>
      <c r="C99" s="134"/>
      <c r="D99" s="133"/>
      <c r="E99" s="155" t="s">
        <v>207</v>
      </c>
      <c r="F99" s="67">
        <v>310000</v>
      </c>
      <c r="G99" s="140"/>
      <c r="H99" s="141"/>
    </row>
    <row r="100" spans="2:21" x14ac:dyDescent="0.25">
      <c r="B100" s="134"/>
      <c r="C100" s="134"/>
      <c r="D100" s="133"/>
      <c r="E100" s="155" t="s">
        <v>192</v>
      </c>
      <c r="F100" s="67">
        <v>1100000</v>
      </c>
      <c r="G100" s="140"/>
      <c r="H100" s="141"/>
    </row>
    <row r="101" spans="2:21" x14ac:dyDescent="0.25">
      <c r="E101" s="139" t="s">
        <v>193</v>
      </c>
      <c r="F101" s="67">
        <v>908871</v>
      </c>
      <c r="G101" s="138"/>
      <c r="H101" s="142"/>
    </row>
    <row r="102" spans="2:21" x14ac:dyDescent="0.25">
      <c r="E102" s="139"/>
      <c r="F102" s="67"/>
      <c r="G102" s="138"/>
      <c r="H102" s="142"/>
    </row>
    <row r="103" spans="2:21" x14ac:dyDescent="0.25">
      <c r="F103" s="143" t="s">
        <v>6</v>
      </c>
      <c r="G103" s="129">
        <f>SUM(F95:F102)</f>
        <v>6083128</v>
      </c>
      <c r="H103" s="142"/>
    </row>
    <row r="104" spans="2:21" ht="5.4" customHeight="1" x14ac:dyDescent="0.25">
      <c r="F104" s="143"/>
      <c r="G104" s="129"/>
      <c r="H104" s="142"/>
    </row>
    <row r="105" spans="2:21" x14ac:dyDescent="0.25">
      <c r="B105" s="137" t="s">
        <v>173</v>
      </c>
      <c r="F105" s="48"/>
      <c r="G105" s="143">
        <v>899315.39</v>
      </c>
      <c r="H105" s="68" t="s">
        <v>194</v>
      </c>
      <c r="U105" s="172"/>
    </row>
    <row r="106" spans="2:21" x14ac:dyDescent="0.25">
      <c r="B106" s="137"/>
      <c r="F106" s="48"/>
      <c r="G106" s="143"/>
      <c r="H106" s="68"/>
      <c r="U106" s="172"/>
    </row>
    <row r="107" spans="2:21" x14ac:dyDescent="0.25">
      <c r="B107" s="137"/>
      <c r="F107" s="48"/>
      <c r="G107" s="143"/>
      <c r="H107" s="68"/>
      <c r="U107" s="172"/>
    </row>
    <row r="108" spans="2:21" x14ac:dyDescent="0.25">
      <c r="H108" s="144"/>
    </row>
    <row r="109" spans="2:21" ht="15.6" x14ac:dyDescent="0.3">
      <c r="E109" s="166"/>
      <c r="F109" s="167" t="s">
        <v>95</v>
      </c>
      <c r="G109" s="168">
        <f>SUM(G82:G108)</f>
        <v>37695775.450000003</v>
      </c>
      <c r="H109" s="145"/>
      <c r="U109" s="172"/>
    </row>
    <row r="110" spans="2:21" hidden="1" x14ac:dyDescent="0.25">
      <c r="C110" s="147"/>
      <c r="D110" s="148"/>
      <c r="E110" s="149"/>
      <c r="F110" s="147" t="s">
        <v>63</v>
      </c>
      <c r="G110" s="150" t="e">
        <f>G78-#REF!</f>
        <v>#REF!</v>
      </c>
      <c r="H110" s="150"/>
    </row>
    <row r="111" spans="2:21" x14ac:dyDescent="0.25">
      <c r="C111" s="147"/>
      <c r="D111" s="148"/>
      <c r="E111" s="149"/>
      <c r="F111" s="147"/>
      <c r="G111" s="151"/>
      <c r="H111" s="151"/>
      <c r="U111" s="171"/>
    </row>
    <row r="112" spans="2:21" x14ac:dyDescent="0.25">
      <c r="G112" s="152"/>
      <c r="H112" s="152"/>
    </row>
    <row r="114" spans="2:10" s="177" customFormat="1" x14ac:dyDescent="0.25">
      <c r="G114" s="178"/>
      <c r="H114" s="178"/>
      <c r="J114" s="179"/>
    </row>
    <row r="116" spans="2:10" ht="20.399999999999999" x14ac:dyDescent="0.35">
      <c r="B116" s="196" t="s">
        <v>165</v>
      </c>
      <c r="C116" s="213">
        <v>363178.19</v>
      </c>
      <c r="D116" s="213"/>
      <c r="E116" s="1" t="s">
        <v>134</v>
      </c>
    </row>
    <row r="117" spans="2:10" ht="3" customHeight="1" x14ac:dyDescent="0.3">
      <c r="B117" s="181"/>
      <c r="C117" s="189"/>
      <c r="D117" s="189"/>
    </row>
    <row r="118" spans="2:10" ht="15.6" x14ac:dyDescent="0.3">
      <c r="B118" s="197" t="s">
        <v>166</v>
      </c>
      <c r="C118" s="194"/>
      <c r="D118" s="194"/>
      <c r="E118" s="48"/>
    </row>
    <row r="119" spans="2:10" x14ac:dyDescent="0.25">
      <c r="B119" s="198" t="s">
        <v>161</v>
      </c>
      <c r="C119" s="180"/>
      <c r="D119" s="182">
        <f>-207473.59+D152</f>
        <v>-69030.59</v>
      </c>
      <c r="E119" s="48"/>
    </row>
    <row r="120" spans="2:10" x14ac:dyDescent="0.25">
      <c r="B120" s="198" t="s">
        <v>135</v>
      </c>
      <c r="C120" s="215">
        <f>-123050.1+D153</f>
        <v>-35656.400000000009</v>
      </c>
      <c r="D120" s="215"/>
      <c r="E120" s="48"/>
    </row>
    <row r="121" spans="2:10" x14ac:dyDescent="0.25">
      <c r="B121" s="198" t="s">
        <v>144</v>
      </c>
      <c r="C121" s="215">
        <v>-24142.99</v>
      </c>
      <c r="D121" s="215"/>
    </row>
    <row r="122" spans="2:10" x14ac:dyDescent="0.25">
      <c r="B122" s="198" t="s">
        <v>137</v>
      </c>
      <c r="C122" s="185"/>
      <c r="D122" s="185">
        <v>-2630.41</v>
      </c>
    </row>
    <row r="123" spans="2:10" x14ac:dyDescent="0.25">
      <c r="B123" s="198" t="s">
        <v>136</v>
      </c>
      <c r="C123" s="184"/>
      <c r="D123" s="183">
        <v>-29637.360000000001</v>
      </c>
    </row>
    <row r="124" spans="2:10" x14ac:dyDescent="0.25">
      <c r="B124" s="198" t="s">
        <v>139</v>
      </c>
      <c r="C124" s="187"/>
      <c r="D124" s="186">
        <v>-49531.27</v>
      </c>
    </row>
    <row r="125" spans="2:10" x14ac:dyDescent="0.25">
      <c r="B125" s="198" t="s">
        <v>174</v>
      </c>
      <c r="C125" s="190"/>
      <c r="D125" s="201">
        <v>-40290.089999999997</v>
      </c>
      <c r="F125" s="172"/>
    </row>
    <row r="126" spans="2:10" x14ac:dyDescent="0.25">
      <c r="B126" s="198" t="s">
        <v>175</v>
      </c>
      <c r="C126" s="190"/>
      <c r="D126" s="202">
        <v>-57072.74</v>
      </c>
    </row>
    <row r="127" spans="2:10" x14ac:dyDescent="0.25">
      <c r="B127" s="198" t="s">
        <v>176</v>
      </c>
      <c r="C127" s="190"/>
      <c r="D127" s="203">
        <v>-26616.95</v>
      </c>
    </row>
    <row r="128" spans="2:10" ht="26.4" x14ac:dyDescent="0.25">
      <c r="B128" s="205" t="s">
        <v>177</v>
      </c>
      <c r="C128" s="190"/>
      <c r="D128" s="203">
        <v>-46735.21</v>
      </c>
    </row>
    <row r="129" spans="2:5" x14ac:dyDescent="0.25">
      <c r="B129" s="205" t="s">
        <v>183</v>
      </c>
      <c r="C129" s="190"/>
      <c r="D129" s="207">
        <v>-50000.32</v>
      </c>
    </row>
    <row r="130" spans="2:5" x14ac:dyDescent="0.25">
      <c r="B130" s="205" t="s">
        <v>188</v>
      </c>
      <c r="C130" s="190"/>
      <c r="D130" s="209">
        <v>-29407.33</v>
      </c>
    </row>
    <row r="131" spans="2:5" x14ac:dyDescent="0.25">
      <c r="B131" s="205" t="s">
        <v>190</v>
      </c>
      <c r="C131" s="190"/>
      <c r="D131" s="210">
        <v>-28223.45</v>
      </c>
    </row>
    <row r="132" spans="2:5" x14ac:dyDescent="0.25">
      <c r="B132" s="205" t="s">
        <v>189</v>
      </c>
      <c r="C132" s="190"/>
      <c r="D132" s="210">
        <v>-14420.35</v>
      </c>
    </row>
    <row r="133" spans="2:5" ht="24.6" customHeight="1" x14ac:dyDescent="0.25">
      <c r="B133" s="205" t="s">
        <v>195</v>
      </c>
      <c r="C133" s="190"/>
      <c r="D133" s="211">
        <v>-47404.63</v>
      </c>
    </row>
    <row r="134" spans="2:5" ht="15.6" customHeight="1" x14ac:dyDescent="0.25">
      <c r="B134" s="205" t="s">
        <v>197</v>
      </c>
      <c r="C134" s="190"/>
      <c r="D134" s="212">
        <v>-6043.55</v>
      </c>
    </row>
    <row r="135" spans="2:5" ht="15.6" x14ac:dyDescent="0.3">
      <c r="B135" s="176" t="s">
        <v>6</v>
      </c>
      <c r="C135" s="213">
        <f>SUM(C119:D134)</f>
        <v>-556843.64</v>
      </c>
      <c r="D135" s="214"/>
    </row>
    <row r="136" spans="2:5" ht="15.6" x14ac:dyDescent="0.3">
      <c r="B136" s="197" t="s">
        <v>171</v>
      </c>
      <c r="C136" s="190"/>
      <c r="D136" s="194"/>
    </row>
    <row r="137" spans="2:5" x14ac:dyDescent="0.25">
      <c r="B137" s="198" t="s">
        <v>163</v>
      </c>
      <c r="C137" s="190"/>
      <c r="D137" s="194">
        <v>2606.3000000000002</v>
      </c>
      <c r="E137" s="200" t="s">
        <v>157</v>
      </c>
    </row>
    <row r="138" spans="2:5" x14ac:dyDescent="0.25">
      <c r="B138" s="198" t="s">
        <v>162</v>
      </c>
      <c r="C138" s="190"/>
      <c r="D138" s="194">
        <v>88354</v>
      </c>
      <c r="E138" s="200" t="s">
        <v>145</v>
      </c>
    </row>
    <row r="139" spans="2:5" x14ac:dyDescent="0.25">
      <c r="B139" s="198" t="s">
        <v>180</v>
      </c>
      <c r="C139" s="190"/>
      <c r="D139" s="204">
        <v>2038.26</v>
      </c>
      <c r="E139" s="200" t="s">
        <v>179</v>
      </c>
    </row>
    <row r="140" spans="2:5" x14ac:dyDescent="0.25">
      <c r="B140" s="198" t="s">
        <v>181</v>
      </c>
      <c r="C140" s="190"/>
      <c r="D140" s="204">
        <v>55145</v>
      </c>
      <c r="E140" s="200" t="s">
        <v>179</v>
      </c>
    </row>
    <row r="141" spans="2:5" ht="15.6" x14ac:dyDescent="0.3">
      <c r="B141" s="176" t="s">
        <v>6</v>
      </c>
      <c r="C141" s="213">
        <f>SUM(D137:D140)</f>
        <v>148143.56</v>
      </c>
      <c r="D141" s="214"/>
      <c r="E141" s="172"/>
    </row>
    <row r="142" spans="2:5" x14ac:dyDescent="0.25">
      <c r="B142" s="176"/>
      <c r="C142" s="190"/>
      <c r="D142" s="191"/>
      <c r="E142" s="172">
        <f>C135-C141</f>
        <v>-704987.2</v>
      </c>
    </row>
    <row r="143" spans="2:5" ht="4.2" customHeight="1" x14ac:dyDescent="0.25">
      <c r="B143" s="176"/>
      <c r="C143" s="190"/>
      <c r="D143" s="191"/>
      <c r="E143" s="172"/>
    </row>
    <row r="144" spans="2:5" ht="15.6" customHeight="1" x14ac:dyDescent="0.3">
      <c r="B144" s="175" t="s">
        <v>143</v>
      </c>
      <c r="C144" s="219">
        <v>49287.37</v>
      </c>
      <c r="D144" s="220"/>
    </row>
    <row r="146" spans="2:10" x14ac:dyDescent="0.25">
      <c r="B146" s="176" t="s">
        <v>146</v>
      </c>
      <c r="C146" s="215">
        <v>-11794.02</v>
      </c>
      <c r="D146" s="216"/>
      <c r="E146" s="171">
        <f>G109-G78</f>
        <v>0</v>
      </c>
    </row>
    <row r="147" spans="2:10" x14ac:dyDescent="0.25">
      <c r="B147" s="176" t="s">
        <v>147</v>
      </c>
      <c r="C147" s="217">
        <f>C144+C146</f>
        <v>37493.350000000006</v>
      </c>
      <c r="D147" s="218"/>
      <c r="E147" s="1" t="s">
        <v>164</v>
      </c>
    </row>
    <row r="150" spans="2:10" s="177" customFormat="1" x14ac:dyDescent="0.25">
      <c r="G150" s="178"/>
      <c r="H150" s="178"/>
      <c r="J150" s="179"/>
    </row>
    <row r="151" spans="2:10" ht="20.399999999999999" x14ac:dyDescent="0.35">
      <c r="B151" s="196" t="s">
        <v>172</v>
      </c>
      <c r="C151" s="194"/>
      <c r="D151" s="194"/>
    </row>
    <row r="152" spans="2:10" x14ac:dyDescent="0.25">
      <c r="B152" s="139" t="s">
        <v>208</v>
      </c>
      <c r="C152" s="194"/>
      <c r="D152" s="194">
        <v>138443</v>
      </c>
      <c r="E152" s="1" t="s">
        <v>158</v>
      </c>
    </row>
    <row r="153" spans="2:10" x14ac:dyDescent="0.25">
      <c r="B153" s="139" t="s">
        <v>156</v>
      </c>
      <c r="C153" s="194"/>
      <c r="D153" s="194">
        <v>87393.7</v>
      </c>
      <c r="E153" s="1" t="s">
        <v>159</v>
      </c>
    </row>
    <row r="154" spans="2:10" ht="15.6" x14ac:dyDescent="0.3">
      <c r="B154" s="176" t="s">
        <v>160</v>
      </c>
      <c r="C154" s="213">
        <f>D152+D153</f>
        <v>225836.7</v>
      </c>
      <c r="D154" s="214"/>
      <c r="E154" s="172"/>
    </row>
  </sheetData>
  <mergeCells count="11">
    <mergeCell ref="C154:D154"/>
    <mergeCell ref="C146:D146"/>
    <mergeCell ref="C147:D147"/>
    <mergeCell ref="C144:D144"/>
    <mergeCell ref="A1:H1"/>
    <mergeCell ref="C141:D141"/>
    <mergeCell ref="C121:D121"/>
    <mergeCell ref="C120:D120"/>
    <mergeCell ref="C116:D116"/>
    <mergeCell ref="C135:D135"/>
    <mergeCell ref="D2:H2"/>
  </mergeCells>
  <printOptions horizontalCentered="1"/>
  <pageMargins left="0.45" right="0.45" top="0.75" bottom="0.5" header="0.3" footer="0.3"/>
  <pageSetup paperSize="4" scale="63" fitToHeight="0" orientation="portrait" r:id="rId1"/>
  <headerFooter>
    <oddHeader>&amp;C&amp;"Times New Roman,Regular"&amp;28Missoula Public Library Construction Project - Budget Estimate</oddHeader>
    <oddFooter>Page &amp;P of &amp;N</oddFooter>
  </headerFooter>
  <rowBreaks count="1" manualBreakCount="1">
    <brk id="7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Proj. Cost Sch. (DAC to manage)</vt:lpstr>
      <vt:lpstr>'Proj. Cost Sch. (DAC to manage)'!Print_Area</vt:lpstr>
    </vt:vector>
  </TitlesOfParts>
  <Company>A&amp;E Architects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Prinzing</dc:creator>
  <cp:lastModifiedBy>Jon Sears</cp:lastModifiedBy>
  <cp:lastPrinted>2021-08-26T17:29:27Z</cp:lastPrinted>
  <dcterms:created xsi:type="dcterms:W3CDTF">2018-03-19T20:50:14Z</dcterms:created>
  <dcterms:modified xsi:type="dcterms:W3CDTF">2021-10-19T18:39:35Z</dcterms:modified>
</cp:coreProperties>
</file>