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Administration\Board Meetings-REPORTS\22-10 Nov mtg\"/>
    </mc:Choice>
  </mc:AlternateContent>
  <bookViews>
    <workbookView xWindow="0" yWindow="0" windowWidth="19200" windowHeight="7032"/>
  </bookViews>
  <sheets>
    <sheet name="Library Sum" sheetId="1" r:id="rId1"/>
    <sheet name="Library" sheetId="2" r:id="rId2"/>
    <sheet name="Tamarack" sheetId="3" r:id="rId3"/>
    <sheet name="Library Pers" sheetId="4" r:id="rId4"/>
  </sheets>
  <externalReferences>
    <externalReference r:id="rId5"/>
    <externalReference r:id="rId6"/>
    <externalReference r:id="rId7"/>
    <externalReference r:id="rId8"/>
  </externalReferences>
  <definedNames>
    <definedName name="\A" localSheetId="3">#REF!</definedName>
    <definedName name="\A" localSheetId="0">#REF!</definedName>
    <definedName name="\A">#REF!</definedName>
    <definedName name="\C" localSheetId="0">#REF!</definedName>
    <definedName name="\C">#REF!</definedName>
    <definedName name="\H" localSheetId="0">#REF!</definedName>
    <definedName name="\H">#REF!</definedName>
    <definedName name="\L" localSheetId="0">#REF!</definedName>
    <definedName name="\L">#REF!</definedName>
    <definedName name="\O" localSheetId="0">#REF!</definedName>
    <definedName name="\O">#REF!</definedName>
    <definedName name="\P" localSheetId="0">#REF!</definedName>
    <definedName name="\P">#REF!</definedName>
    <definedName name="\Q" localSheetId="0">#REF!</definedName>
    <definedName name="\Q">#REF!</definedName>
    <definedName name="\S" localSheetId="0">#REF!</definedName>
    <definedName name="\S">#REF!</definedName>
    <definedName name="\U" localSheetId="0">#REF!</definedName>
    <definedName name="\U">#REF!</definedName>
    <definedName name="\W" localSheetId="0">#REF!</definedName>
    <definedName name="\W">#REF!</definedName>
    <definedName name="\X" localSheetId="0">#REF!</definedName>
    <definedName name="\X">#REF!</definedName>
    <definedName name="\Z" localSheetId="0">#REF!</definedName>
    <definedName name="\Z">#REF!</definedName>
    <definedName name="__123Graph_A" localSheetId="3" hidden="1">[1]BF!#REF!</definedName>
    <definedName name="__123Graph_A" localSheetId="0" hidden="1">[1]BF!#REF!</definedName>
    <definedName name="__123Graph_A" hidden="1">[1]BF!#REF!</definedName>
    <definedName name="__123Graph_B" localSheetId="3" hidden="1">[1]BF!#REF!</definedName>
    <definedName name="__123Graph_B" localSheetId="0" hidden="1">[1]BF!#REF!</definedName>
    <definedName name="__123Graph_B" hidden="1">[1]BF!#REF!</definedName>
    <definedName name="__123Graph_X" localSheetId="3" hidden="1">[1]BF!#REF!</definedName>
    <definedName name="__123Graph_X" localSheetId="0" hidden="1">[1]BF!#REF!</definedName>
    <definedName name="__123Graph_X" hidden="1">[1]BF!#REF!</definedName>
    <definedName name="_01" localSheetId="3">#REF!</definedName>
    <definedName name="_01" localSheetId="0">#REF!</definedName>
    <definedName name="_01">#REF!</definedName>
    <definedName name="_02A" localSheetId="3">[1]Basic!#REF!</definedName>
    <definedName name="_02A" localSheetId="0">[1]Basic!#REF!</definedName>
    <definedName name="_02A">[1]Basic!#REF!</definedName>
    <definedName name="_02C" localSheetId="3">[1]C!#REF!</definedName>
    <definedName name="_02C" localSheetId="0">[1]C!#REF!</definedName>
    <definedName name="_02C">[1]C!#REF!</definedName>
    <definedName name="_04A" localSheetId="3">#REF!</definedName>
    <definedName name="_04A" localSheetId="0">#REF!</definedName>
    <definedName name="_04A">#REF!</definedName>
    <definedName name="_06" localSheetId="0">#REF!</definedName>
    <definedName name="_06">#REF!</definedName>
    <definedName name="_07A" localSheetId="0">#REF!</definedName>
    <definedName name="_07A">#REF!</definedName>
    <definedName name="_07B" localSheetId="0">#REF!</definedName>
    <definedName name="_07B">#REF!</definedName>
    <definedName name="_07BB" localSheetId="0">#REF!</definedName>
    <definedName name="_07BB">#REF!</definedName>
    <definedName name="_07BC" localSheetId="0">#REF!</definedName>
    <definedName name="_07BC">#REF!</definedName>
    <definedName name="_07BD" localSheetId="0">#REF!</definedName>
    <definedName name="_07BD">#REF!</definedName>
    <definedName name="_07BE" localSheetId="0">#REF!</definedName>
    <definedName name="_07BE">#REF!</definedName>
    <definedName name="_07BF" localSheetId="0">#REF!</definedName>
    <definedName name="_07BF">#REF!</definedName>
    <definedName name="_07C" localSheetId="0">#REF!</definedName>
    <definedName name="_07C">#REF!</definedName>
    <definedName name="_07D" localSheetId="0">#REF!</definedName>
    <definedName name="_07D">#REF!</definedName>
    <definedName name="_07E" localSheetId="0">#REF!</definedName>
    <definedName name="_07E">#REF!</definedName>
    <definedName name="_13" localSheetId="0">#REF!</definedName>
    <definedName name="_13">#REF!</definedName>
    <definedName name="_14" localSheetId="0">#REF!</definedName>
    <definedName name="_14">#REF!</definedName>
    <definedName name="_15" localSheetId="0">#REF!</definedName>
    <definedName name="_15">#REF!</definedName>
    <definedName name="_16" localSheetId="0">#REF!</definedName>
    <definedName name="_16">#REF!</definedName>
    <definedName name="_17" localSheetId="0">#REF!</definedName>
    <definedName name="_17">#REF!</definedName>
    <definedName name="_17A" localSheetId="0">#REF!</definedName>
    <definedName name="_17A">#REF!</definedName>
    <definedName name="_18" localSheetId="0">#REF!</definedName>
    <definedName name="_18">#REF!</definedName>
    <definedName name="_19" localSheetId="0">#REF!</definedName>
    <definedName name="_19">#REF!</definedName>
    <definedName name="_20" localSheetId="0">#REF!</definedName>
    <definedName name="_20">#REF!</definedName>
    <definedName name="_25" localSheetId="0">#REF!</definedName>
    <definedName name="_25">#REF!</definedName>
    <definedName name="_25A" localSheetId="0">#REF!</definedName>
    <definedName name="_25A">#REF!</definedName>
    <definedName name="_25AA" localSheetId="0">#REF!</definedName>
    <definedName name="_25AA">#REF!</definedName>
    <definedName name="_25B" localSheetId="0">#REF!</definedName>
    <definedName name="_25B">#REF!</definedName>
    <definedName name="_26" localSheetId="0">#REF!</definedName>
    <definedName name="_26">#REF!</definedName>
    <definedName name="_26B" localSheetId="0">#REF!</definedName>
    <definedName name="_26B">#REF!</definedName>
    <definedName name="_30A" localSheetId="0">#REF!</definedName>
    <definedName name="_30A">#REF!</definedName>
    <definedName name="_30B" localSheetId="0">#REF!</definedName>
    <definedName name="_30B">#REF!</definedName>
    <definedName name="_30C" localSheetId="0">#REF!</definedName>
    <definedName name="_30C">#REF!</definedName>
    <definedName name="_31" localSheetId="0">#REF!</definedName>
    <definedName name="_31">#REF!</definedName>
    <definedName name="_32" localSheetId="0">#REF!</definedName>
    <definedName name="_32">#REF!</definedName>
    <definedName name="_43" localSheetId="0">#REF!</definedName>
    <definedName name="_43">#REF!</definedName>
    <definedName name="_43B" localSheetId="0">#REF!</definedName>
    <definedName name="_43B">#REF!</definedName>
    <definedName name="_43E" localSheetId="3">[1]BO!#REF!</definedName>
    <definedName name="_43E" localSheetId="0">[1]BO!#REF!</definedName>
    <definedName name="_43E">[1]BO!#REF!</definedName>
    <definedName name="_911" localSheetId="3">#REF!</definedName>
    <definedName name="_911" localSheetId="0">#REF!</definedName>
    <definedName name="_911">#REF!</definedName>
    <definedName name="_Fill" localSheetId="0" hidden="1">#REF!</definedName>
    <definedName name="_Fill" hidden="1">#REF!</definedName>
    <definedName name="_Key1" localSheetId="3" hidden="1">#REF!</definedName>
    <definedName name="_Key1" localSheetId="0" hidden="1">#REF!</definedName>
    <definedName name="_Key1" localSheetId="2" hidden="1">#REF!</definedName>
    <definedName name="_Key1" hidden="1">#REF!</definedName>
    <definedName name="_Key2" localSheetId="0" hidden="1">[2]Det!#REF!</definedName>
    <definedName name="_Key2" hidden="1">[2]Det!#REF!</definedName>
    <definedName name="_Order1" hidden="1">255</definedName>
    <definedName name="_Order2" hidden="1">255</definedName>
    <definedName name="_Sort" localSheetId="3" hidden="1">#REF!</definedName>
    <definedName name="_Sort" localSheetId="0" hidden="1">#REF!</definedName>
    <definedName name="_Sort" localSheetId="2" hidden="1">#REF!</definedName>
    <definedName name="_Sort" hidden="1">#REF!</definedName>
    <definedName name="A" localSheetId="0">#REF!</definedName>
    <definedName name="A">#REF!</definedName>
    <definedName name="AC" localSheetId="0">#REF!</definedName>
    <definedName name="AC">#REF!</definedName>
    <definedName name="Acct" localSheetId="0">#REF!</definedName>
    <definedName name="Acct">#REF!</definedName>
    <definedName name="AD" localSheetId="0">#REF!</definedName>
    <definedName name="AD">#REF!</definedName>
    <definedName name="AE" localSheetId="0">#REF!</definedName>
    <definedName name="AE">#REF!</definedName>
    <definedName name="AF" localSheetId="0">#REF!</definedName>
    <definedName name="AF">#REF!</definedName>
    <definedName name="AG" localSheetId="0">#REF!</definedName>
    <definedName name="AG">#REF!</definedName>
    <definedName name="Age" localSheetId="0">#REF!</definedName>
    <definedName name="Age">#REF!</definedName>
    <definedName name="AH" localSheetId="0">#REF!</definedName>
    <definedName name="AH">#REF!</definedName>
    <definedName name="AI" localSheetId="0">#REF!</definedName>
    <definedName name="AI">#REF!</definedName>
    <definedName name="AJ" localSheetId="0">#REF!</definedName>
    <definedName name="AJ">#REF!</definedName>
    <definedName name="AL" localSheetId="0">#REF!</definedName>
    <definedName name="AL">#REF!</definedName>
    <definedName name="AM" localSheetId="0">#REF!</definedName>
    <definedName name="AM">#REF!</definedName>
    <definedName name="AN_1" localSheetId="0">#REF!</definedName>
    <definedName name="AN_1">#REF!</definedName>
    <definedName name="AN_2" localSheetId="0">#REF!</definedName>
    <definedName name="AN_2">#REF!</definedName>
    <definedName name="Att" localSheetId="0">#REF!</definedName>
    <definedName name="Att">#REF!</definedName>
    <definedName name="au" localSheetId="0">#REF!</definedName>
    <definedName name="au">#REF!</definedName>
    <definedName name="B" localSheetId="0">#REF!</definedName>
    <definedName name="B">#REF!</definedName>
    <definedName name="BB" localSheetId="0">#REF!</definedName>
    <definedName name="BB">#REF!</definedName>
    <definedName name="BCD" localSheetId="0">#REF!</definedName>
    <definedName name="BCD">#REF!</definedName>
    <definedName name="BE" localSheetId="0">#REF!</definedName>
    <definedName name="BE">#REF!</definedName>
    <definedName name="CalcAccountCodes">'[3]CALC - Parks'!$C$2:$C$80</definedName>
    <definedName name="calcaccountcodes2">'[4]CALC - Sheriff'!$C$2:$C$240</definedName>
    <definedName name="CalcFrequency">'[3]CALC - Parks'!$N$2:$N$80</definedName>
    <definedName name="CC" localSheetId="0">#REF!</definedName>
    <definedName name="CC">#REF!</definedName>
    <definedName name="CIP" localSheetId="0">#REF!</definedName>
    <definedName name="CIP">#REF!</definedName>
    <definedName name="Com" localSheetId="0">#REF!</definedName>
    <definedName name="Com">#REF!</definedName>
    <definedName name="Cor" localSheetId="0">#REF!</definedName>
    <definedName name="Cor">#REF!</definedName>
    <definedName name="CR" localSheetId="3">#REF!</definedName>
    <definedName name="CR" localSheetId="0">#REF!</definedName>
    <definedName name="CR">#REF!</definedName>
    <definedName name="CS" localSheetId="0">#REF!</definedName>
    <definedName name="CS">#REF!</definedName>
    <definedName name="Ct.Sup" localSheetId="0">#REF!</definedName>
    <definedName name="Ct.Sup">#REF!</definedName>
    <definedName name="CtSup" localSheetId="0">#REF!</definedName>
    <definedName name="CtSup">#REF!</definedName>
    <definedName name="CU" localSheetId="0">#REF!</definedName>
    <definedName name="CU">#REF!</definedName>
    <definedName name="CVA" localSheetId="0">#REF!</definedName>
    <definedName name="CVA">#REF!</definedName>
    <definedName name="DARE" localSheetId="0">#REF!</definedName>
    <definedName name="DARE">#REF!</definedName>
    <definedName name="Day" localSheetId="0">#REF!</definedName>
    <definedName name="Day">#REF!</definedName>
    <definedName name="dc" localSheetId="0">#REF!</definedName>
    <definedName name="dc">#REF!</definedName>
    <definedName name="DCG" localSheetId="0">#REF!</definedName>
    <definedName name="DCG">#REF!</definedName>
    <definedName name="DCs" localSheetId="0">#REF!</definedName>
    <definedName name="DCs">#REF!</definedName>
    <definedName name="Debt" localSheetId="0">#REF!</definedName>
    <definedName name="Debt">#REF!</definedName>
    <definedName name="Det" localSheetId="0">#REF!</definedName>
    <definedName name="Det">#REF!</definedName>
    <definedName name="DF" localSheetId="0">#REF!</definedName>
    <definedName name="DF">#REF!</definedName>
    <definedName name="DP" localSheetId="0">#REF!</definedName>
    <definedName name="DP">#REF!</definedName>
    <definedName name="DS" localSheetId="0">#REF!</definedName>
    <definedName name="DS">#REF!</definedName>
    <definedName name="E" localSheetId="0">#REF!</definedName>
    <definedName name="E">#REF!</definedName>
    <definedName name="EB" localSheetId="0">#REF!</definedName>
    <definedName name="EB">#REF!</definedName>
    <definedName name="ELF" localSheetId="0">#REF!</definedName>
    <definedName name="ELF">#REF!</definedName>
    <definedName name="Esum" localSheetId="0">#REF!</definedName>
    <definedName name="Esum">#REF!</definedName>
    <definedName name="Ext" localSheetId="0">#REF!</definedName>
    <definedName name="Ext">#REF!</definedName>
    <definedName name="FA" localSheetId="0">#REF!</definedName>
    <definedName name="FA">#REF!</definedName>
    <definedName name="Fair" localSheetId="0">#REF!</definedName>
    <definedName name="Fair">#REF!</definedName>
    <definedName name="FM" localSheetId="0">#REF!</definedName>
    <definedName name="FM">#REF!</definedName>
    <definedName name="FR" localSheetId="0">#REF!</definedName>
    <definedName name="FR">#REF!</definedName>
    <definedName name="FY22_Final">'[3]CALC - Parks'!$U$2:$U$80</definedName>
    <definedName name="FY22Base">'[3]CALC - Parks'!$Q$2:$Q$80</definedName>
    <definedName name="FY22Preliminary">'[3]CALC - Parks'!$T$2:$T$80</definedName>
    <definedName name="FY22TotalBase">'[4]CALC - Sheriff'!$S$2:$S$240</definedName>
    <definedName name="General" localSheetId="0">#REF!</definedName>
    <definedName name="General">#REF!</definedName>
    <definedName name="GO" localSheetId="0">#REF!</definedName>
    <definedName name="GO">#REF!</definedName>
    <definedName name="H" localSheetId="0">#REF!</definedName>
    <definedName name="H">#REF!</definedName>
    <definedName name="HR" localSheetId="0">#REF!</definedName>
    <definedName name="HR">#REF!</definedName>
    <definedName name="IDC" localSheetId="0">#REF!</definedName>
    <definedName name="IDC">#REF!</definedName>
    <definedName name="IS" localSheetId="0">#REF!</definedName>
    <definedName name="IS">#REF!</definedName>
    <definedName name="JP" localSheetId="0">#REF!</definedName>
    <definedName name="JP">#REF!</definedName>
    <definedName name="JV" localSheetId="0">#REF!</definedName>
    <definedName name="JV">#REF!</definedName>
    <definedName name="L" localSheetId="0">#REF!</definedName>
    <definedName name="L">#REF!</definedName>
    <definedName name="L.shared" localSheetId="0">#REF!</definedName>
    <definedName name="L.shared">#REF!</definedName>
    <definedName name="LMD" localSheetId="0">#REF!</definedName>
    <definedName name="LMD">#REF!</definedName>
    <definedName name="M" localSheetId="0">#REF!</definedName>
    <definedName name="M">#REF!</definedName>
    <definedName name="MDP" localSheetId="0">#REF!</definedName>
    <definedName name="MDP">#REF!</definedName>
    <definedName name="MH" localSheetId="0">#REF!</definedName>
    <definedName name="MH">#REF!</definedName>
    <definedName name="O" localSheetId="0">#REF!</definedName>
    <definedName name="O">#REF!</definedName>
    <definedName name="OEM" localSheetId="0">#REF!</definedName>
    <definedName name="OEM">#REF!</definedName>
    <definedName name="OPG" localSheetId="0">#REF!</definedName>
    <definedName name="OPG">#REF!</definedName>
    <definedName name="OPG.Grants" localSheetId="0">#REF!</definedName>
    <definedName name="OPG.Grants">#REF!</definedName>
    <definedName name="os" localSheetId="0">#REF!</definedName>
    <definedName name="os">#REF!</definedName>
    <definedName name="P.911" localSheetId="0">#REF!</definedName>
    <definedName name="P.911">#REF!</definedName>
    <definedName name="P.AC" localSheetId="0">#REF!</definedName>
    <definedName name="P.AC">#REF!</definedName>
    <definedName name="P.Acct" localSheetId="0">#REF!</definedName>
    <definedName name="P.Acct">#REF!</definedName>
    <definedName name="P.ATT" localSheetId="0">#REF!</definedName>
    <definedName name="P.ATT">#REF!</definedName>
    <definedName name="P.AU" localSheetId="0">#REF!</definedName>
    <definedName name="P.AU">#REF!</definedName>
    <definedName name="P.B" localSheetId="0">#REF!</definedName>
    <definedName name="P.B">#REF!</definedName>
    <definedName name="P.BCD" localSheetId="0">#REF!</definedName>
    <definedName name="P.BCD">#REF!</definedName>
    <definedName name="P.Com" localSheetId="0">#REF!</definedName>
    <definedName name="P.Com">#REF!</definedName>
    <definedName name="P.CR" localSheetId="0">#REF!</definedName>
    <definedName name="P.CR">#REF!</definedName>
    <definedName name="P.CS" localSheetId="0">#REF!</definedName>
    <definedName name="P.CS">#REF!</definedName>
    <definedName name="p.ctsup" localSheetId="0">#REF!</definedName>
    <definedName name="p.ctsup">#REF!</definedName>
    <definedName name="P.CVA" localSheetId="0">#REF!</definedName>
    <definedName name="P.CVA">#REF!</definedName>
    <definedName name="P.DC" localSheetId="0">#REF!</definedName>
    <definedName name="P.DC">#REF!</definedName>
    <definedName name="P.Det" localSheetId="0">#REF!</definedName>
    <definedName name="P.Det">#REF!</definedName>
    <definedName name="P.DF" localSheetId="0">#REF!</definedName>
    <definedName name="P.DF">#REF!</definedName>
    <definedName name="P.EB" localSheetId="0">#REF!</definedName>
    <definedName name="P.EB">#REF!</definedName>
    <definedName name="P.EXT" localSheetId="0">#REF!</definedName>
    <definedName name="P.EXT">#REF!</definedName>
    <definedName name="P.Fair" localSheetId="0">#REF!</definedName>
    <definedName name="P.Fair">#REF!</definedName>
    <definedName name="P.FM" localSheetId="0">#REF!</definedName>
    <definedName name="P.FM">#REF!</definedName>
    <definedName name="p.grants" localSheetId="0">#REF!</definedName>
    <definedName name="p.grants">#REF!</definedName>
    <definedName name="P.H" localSheetId="0">#REF!</definedName>
    <definedName name="P.H">#REF!</definedName>
    <definedName name="P.HR" localSheetId="0">#REF!</definedName>
    <definedName name="P.HR">#REF!</definedName>
    <definedName name="P.IS" localSheetId="0">#REF!</definedName>
    <definedName name="P.IS">#REF!</definedName>
    <definedName name="P.JP" localSheetId="0">#REF!</definedName>
    <definedName name="P.JP">#REF!</definedName>
    <definedName name="P.JV" localSheetId="0">#REF!</definedName>
    <definedName name="P.JV">#REF!</definedName>
    <definedName name="P.L" localSheetId="0">#REF!</definedName>
    <definedName name="P.L">#REF!</definedName>
    <definedName name="P.LMD" localSheetId="0">#REF!</definedName>
    <definedName name="P.LMD">#REF!</definedName>
    <definedName name="P.M" localSheetId="0">#REF!</definedName>
    <definedName name="P.M">#REF!</definedName>
    <definedName name="p.mdp" localSheetId="0">#REF!</definedName>
    <definedName name="p.mdp">#REF!</definedName>
    <definedName name="P.OEM" localSheetId="0">#REF!</definedName>
    <definedName name="P.OEM">#REF!</definedName>
    <definedName name="p.opg" localSheetId="0">#REF!</definedName>
    <definedName name="p.opg">#REF!</definedName>
    <definedName name="p.park" localSheetId="0">#REF!</definedName>
    <definedName name="p.park">#REF!</definedName>
    <definedName name="p.pbx" localSheetId="0">#REF!</definedName>
    <definedName name="p.pbx">#REF!</definedName>
    <definedName name="P.PD" localSheetId="0">#REF!</definedName>
    <definedName name="P.PD">#REF!</definedName>
    <definedName name="P.PHC" localSheetId="0">#REF!</definedName>
    <definedName name="P.PHC">#REF!</definedName>
    <definedName name="P.RI" localSheetId="0">#REF!</definedName>
    <definedName name="P.RI">#REF!</definedName>
    <definedName name="P.Risk" localSheetId="0">#REF!</definedName>
    <definedName name="P.Risk">#REF!</definedName>
    <definedName name="P.Road" localSheetId="0">#REF!</definedName>
    <definedName name="P.Road">#REF!</definedName>
    <definedName name="P.RSIDAdmin" localSheetId="0">#REF!</definedName>
    <definedName name="P.RSIDAdmin">#REF!</definedName>
    <definedName name="p.sap" localSheetId="0">#REF!</definedName>
    <definedName name="p.sap">#REF!</definedName>
    <definedName name="P.Sher" localSheetId="0">#REF!</definedName>
    <definedName name="P.Sher">#REF!</definedName>
    <definedName name="p.slr" localSheetId="0">#REF!</definedName>
    <definedName name="p.slr">#REF!</definedName>
    <definedName name="p.sp" localSheetId="0">#REF!</definedName>
    <definedName name="p.sp">#REF!</definedName>
    <definedName name="P.SS" localSheetId="0">#REF!</definedName>
    <definedName name="P.SS">#REF!</definedName>
    <definedName name="P.Sur" localSheetId="0">#REF!</definedName>
    <definedName name="P.Sur">#REF!</definedName>
    <definedName name="p.trans" localSheetId="0">#REF!</definedName>
    <definedName name="p.trans">#REF!</definedName>
    <definedName name="p.ui" localSheetId="0">#REF!</definedName>
    <definedName name="p.ui">#REF!</definedName>
    <definedName name="P.W" localSheetId="0">#REF!</definedName>
    <definedName name="P.W">#REF!</definedName>
    <definedName name="P.WC" localSheetId="0">#REF!</definedName>
    <definedName name="P.WC">#REF!</definedName>
    <definedName name="P.WQD" localSheetId="0">#REF!</definedName>
    <definedName name="P.WQD">#REF!</definedName>
    <definedName name="Park" localSheetId="0">#REF!</definedName>
    <definedName name="Park">#REF!</definedName>
    <definedName name="PBX" localSheetId="0">#REF!</definedName>
    <definedName name="PBX">#REF!</definedName>
    <definedName name="PD" localSheetId="0">#REF!</definedName>
    <definedName name="PD">#REF!</definedName>
    <definedName name="pdq" localSheetId="0">#REF!</definedName>
    <definedName name="pdq">#REF!</definedName>
    <definedName name="Personnel" localSheetId="0">#REF!</definedName>
    <definedName name="Personnel">#REF!</definedName>
    <definedName name="PHC" localSheetId="0">#REF!</definedName>
    <definedName name="PHC">#REF!</definedName>
    <definedName name="PML" localSheetId="0">#REF!</definedName>
    <definedName name="PML">#REF!</definedName>
    <definedName name="Poor" localSheetId="0">#REF!</definedName>
    <definedName name="Poor">#REF!</definedName>
    <definedName name="_xlnm.Print_Titles" localSheetId="1">Library!$4:$4</definedName>
    <definedName name="_xlnm.Print_Titles" localSheetId="2">Tamarack!$4:$4</definedName>
    <definedName name="QQ" localSheetId="3">[1]C!#REF!</definedName>
    <definedName name="QQ" localSheetId="0">[1]C!#REF!</definedName>
    <definedName name="QQ" localSheetId="2">[1]C!#REF!</definedName>
    <definedName name="QQ">[1]C!#REF!</definedName>
    <definedName name="R.911" localSheetId="3">#REF!</definedName>
    <definedName name="R.911" localSheetId="0">#REF!</definedName>
    <definedName name="R.911">#REF!</definedName>
    <definedName name="R.AC" localSheetId="0">#REF!</definedName>
    <definedName name="R.AC">#REF!</definedName>
    <definedName name="r.acct" localSheetId="0">#REF!</definedName>
    <definedName name="r.acct">#REF!</definedName>
    <definedName name="R.Age" localSheetId="0">#REF!</definedName>
    <definedName name="R.Age">#REF!</definedName>
    <definedName name="R.Att" localSheetId="0">#REF!</definedName>
    <definedName name="R.Att">#REF!</definedName>
    <definedName name="R.Au" localSheetId="0">#REF!</definedName>
    <definedName name="R.Au">#REF!</definedName>
    <definedName name="R.B" localSheetId="0">#REF!</definedName>
    <definedName name="R.B">#REF!</definedName>
    <definedName name="r.BCD" localSheetId="0">#REF!</definedName>
    <definedName name="r.BCD">#REF!</definedName>
    <definedName name="R.CI" localSheetId="0">#REF!</definedName>
    <definedName name="R.CI">#REF!</definedName>
    <definedName name="R.CIP" localSheetId="0">#REF!</definedName>
    <definedName name="R.CIP">#REF!</definedName>
    <definedName name="R.CO" localSheetId="0">#REF!</definedName>
    <definedName name="R.CO">#REF!</definedName>
    <definedName name="R.Com" localSheetId="0">#REF!</definedName>
    <definedName name="R.Com">#REF!</definedName>
    <definedName name="R.CR" localSheetId="0">#REF!</definedName>
    <definedName name="R.CR">#REF!</definedName>
    <definedName name="r.cs" localSheetId="0">#REF!</definedName>
    <definedName name="r.cs">#REF!</definedName>
    <definedName name="R.CU" localSheetId="0">#REF!</definedName>
    <definedName name="R.CU">#REF!</definedName>
    <definedName name="R.CVA" localSheetId="0">#REF!</definedName>
    <definedName name="R.CVA">#REF!</definedName>
    <definedName name="R.Day" localSheetId="0">#REF!</definedName>
    <definedName name="R.Day">#REF!</definedName>
    <definedName name="R.DC" localSheetId="0">#REF!</definedName>
    <definedName name="R.DC">#REF!</definedName>
    <definedName name="R.Debt" localSheetId="0">#REF!</definedName>
    <definedName name="R.Debt">#REF!</definedName>
    <definedName name="R.Det" localSheetId="0">#REF!</definedName>
    <definedName name="R.Det">#REF!</definedName>
    <definedName name="R.DF" localSheetId="0">#REF!</definedName>
    <definedName name="R.DF">#REF!</definedName>
    <definedName name="R.DS" localSheetId="0">#REF!</definedName>
    <definedName name="R.DS">#REF!</definedName>
    <definedName name="R.EB" localSheetId="0">#REF!</definedName>
    <definedName name="R.EB">#REF!</definedName>
    <definedName name="R.ELF" localSheetId="0">#REF!</definedName>
    <definedName name="R.ELF">#REF!</definedName>
    <definedName name="R.Ext" localSheetId="0">#REF!</definedName>
    <definedName name="R.Ext">#REF!</definedName>
    <definedName name="R.FA" localSheetId="0">#REF!</definedName>
    <definedName name="R.FA">#REF!</definedName>
    <definedName name="R.Fair" localSheetId="0">#REF!</definedName>
    <definedName name="R.Fair">#REF!</definedName>
    <definedName name="R.FM" localSheetId="0">#REF!</definedName>
    <definedName name="R.FM">#REF!</definedName>
    <definedName name="R.FR" localSheetId="0">#REF!</definedName>
    <definedName name="R.FR">#REF!</definedName>
    <definedName name="R.H" localSheetId="0">#REF!</definedName>
    <definedName name="R.H">#REF!</definedName>
    <definedName name="r.idc" localSheetId="0">#REF!</definedName>
    <definedName name="r.idc">#REF!</definedName>
    <definedName name="R.IS" localSheetId="0">#REF!</definedName>
    <definedName name="R.IS">#REF!</definedName>
    <definedName name="R.JP" localSheetId="0">#REF!</definedName>
    <definedName name="R.JP">#REF!</definedName>
    <definedName name="R.JV" localSheetId="0">#REF!</definedName>
    <definedName name="R.JV">#REF!</definedName>
    <definedName name="R.L" localSheetId="0">#REF!</definedName>
    <definedName name="R.L">#REF!</definedName>
    <definedName name="R.LMD" localSheetId="0">#REF!</definedName>
    <definedName name="R.LMD">#REF!</definedName>
    <definedName name="R.M" localSheetId="0">#REF!</definedName>
    <definedName name="R.M">#REF!</definedName>
    <definedName name="r.mdp" localSheetId="0">#REF!</definedName>
    <definedName name="r.mdp">#REF!</definedName>
    <definedName name="R.MH" localSheetId="0">#REF!</definedName>
    <definedName name="R.MH">#REF!</definedName>
    <definedName name="R.OEM" localSheetId="0">#REF!</definedName>
    <definedName name="R.OEM">#REF!</definedName>
    <definedName name="R.OPG" localSheetId="0">#REF!</definedName>
    <definedName name="R.OPG">#REF!</definedName>
    <definedName name="R.OPG.Grants" localSheetId="0">#REF!</definedName>
    <definedName name="R.OPG.Grants">#REF!</definedName>
    <definedName name="R.OPG.Tran" localSheetId="0">#REF!</definedName>
    <definedName name="R.OPG.Tran">#REF!</definedName>
    <definedName name="r.os" localSheetId="0">#REF!</definedName>
    <definedName name="r.os">#REF!</definedName>
    <definedName name="R.Park" localSheetId="0">#REF!</definedName>
    <definedName name="R.Park">#REF!</definedName>
    <definedName name="R.PBX" localSheetId="0">#REF!</definedName>
    <definedName name="R.PBX">#REF!</definedName>
    <definedName name="r.pd" localSheetId="0">#REF!</definedName>
    <definedName name="r.pd">#REF!</definedName>
    <definedName name="R.PHC" localSheetId="0">#REF!</definedName>
    <definedName name="R.PHC">#REF!</definedName>
    <definedName name="R.PML" localSheetId="0">#REF!</definedName>
    <definedName name="R.PML">#REF!</definedName>
    <definedName name="R.Poor" localSheetId="0">#REF!</definedName>
    <definedName name="R.Poor">#REF!</definedName>
    <definedName name="R.PS" localSheetId="0">#REF!</definedName>
    <definedName name="R.PS">#REF!</definedName>
    <definedName name="r.ra" localSheetId="0">#REF!</definedName>
    <definedName name="r.ra">#REF!</definedName>
    <definedName name="R.RI" localSheetId="0">#REF!</definedName>
    <definedName name="R.RI">#REF!</definedName>
    <definedName name="R.Risk" localSheetId="0">#REF!</definedName>
    <definedName name="R.Risk">#REF!</definedName>
    <definedName name="R.Road" localSheetId="0">#REF!</definedName>
    <definedName name="R.Road">#REF!</definedName>
    <definedName name="R.SAP" localSheetId="0">#REF!</definedName>
    <definedName name="R.SAP">#REF!</definedName>
    <definedName name="r.sher" localSheetId="0">#REF!</definedName>
    <definedName name="r.sher">#REF!</definedName>
    <definedName name="r.SLR" localSheetId="0">#REF!</definedName>
    <definedName name="r.SLR">#REF!</definedName>
    <definedName name="R.SP" localSheetId="0">#REF!</definedName>
    <definedName name="R.SP">#REF!</definedName>
    <definedName name="r.sr" localSheetId="0">#REF!</definedName>
    <definedName name="r.sr">#REF!</definedName>
    <definedName name="R.SS" localSheetId="0">#REF!</definedName>
    <definedName name="R.SS">#REF!</definedName>
    <definedName name="R.Sur" localSheetId="0">#REF!</definedName>
    <definedName name="R.Sur">#REF!</definedName>
    <definedName name="R.Tech" localSheetId="0">#REF!</definedName>
    <definedName name="R.Tech">#REF!</definedName>
    <definedName name="r.Tran" localSheetId="0">#REF!</definedName>
    <definedName name="r.Tran">#REF!</definedName>
    <definedName name="R.UI" localSheetId="0">#REF!</definedName>
    <definedName name="R.UI">#REF!</definedName>
    <definedName name="r.w" localSheetId="0">#REF!</definedName>
    <definedName name="r.w">#REF!</definedName>
    <definedName name="r.wc" localSheetId="0">#REF!</definedName>
    <definedName name="r.wc">#REF!</definedName>
    <definedName name="R.WQD" localSheetId="0">#REF!</definedName>
    <definedName name="R.WQD">#REF!</definedName>
    <definedName name="R.YDC" localSheetId="0">#REF!</definedName>
    <definedName name="R.YDC">#REF!</definedName>
    <definedName name="RA" localSheetId="0">#REF!</definedName>
    <definedName name="RA">#REF!</definedName>
    <definedName name="REV" localSheetId="0">#REF!</definedName>
    <definedName name="REV">#REF!</definedName>
    <definedName name="Revenue" localSheetId="0">#REF!</definedName>
    <definedName name="Revenue">#REF!</definedName>
    <definedName name="RI" localSheetId="0">#REF!</definedName>
    <definedName name="RI">#REF!</definedName>
    <definedName name="Risk" localSheetId="0">#REF!</definedName>
    <definedName name="Risk">#REF!</definedName>
    <definedName name="Road" localSheetId="0">#REF!</definedName>
    <definedName name="Road">#REF!</definedName>
    <definedName name="rsum" localSheetId="0">#REF!</definedName>
    <definedName name="rsum">#REF!</definedName>
    <definedName name="S" localSheetId="0">#REF!</definedName>
    <definedName name="S">#REF!</definedName>
    <definedName name="SAP" localSheetId="0">#REF!</definedName>
    <definedName name="SAP">#REF!</definedName>
    <definedName name="Sher" localSheetId="0">#REF!</definedName>
    <definedName name="Sher">#REF!</definedName>
    <definedName name="SLR" localSheetId="0">#REF!</definedName>
    <definedName name="SLR">#REF!</definedName>
    <definedName name="SP" localSheetId="0">#REF!</definedName>
    <definedName name="SP">#REF!</definedName>
    <definedName name="sr" localSheetId="0">#REF!</definedName>
    <definedName name="sr">#REF!</definedName>
    <definedName name="SS" localSheetId="0">#REF!</definedName>
    <definedName name="SS">#REF!</definedName>
    <definedName name="SUR" localSheetId="0">#REF!</definedName>
    <definedName name="SUR">#REF!</definedName>
    <definedName name="Tech" localSheetId="0">#REF!</definedName>
    <definedName name="Tech">#REF!</definedName>
    <definedName name="Tran" localSheetId="0">#REF!</definedName>
    <definedName name="Tran">#REF!</definedName>
    <definedName name="U_1" localSheetId="0">[2]Det!#REF!</definedName>
    <definedName name="U_1">[2]Det!#REF!</definedName>
    <definedName name="UI" localSheetId="0">#REF!</definedName>
    <definedName name="UI" localSheetId="2">#REF!</definedName>
    <definedName name="UI">#REF!</definedName>
    <definedName name="W" localSheetId="0">#REF!</definedName>
    <definedName name="W">#REF!</definedName>
    <definedName name="WC" localSheetId="0">#REF!</definedName>
    <definedName name="WC">#REF!</definedName>
    <definedName name="Weed" localSheetId="0">#REF!</definedName>
    <definedName name="Weed">#REF!</definedName>
    <definedName name="WQD" localSheetId="0">#REF!</definedName>
    <definedName name="WQD">#REF!</definedName>
    <definedName name="X" localSheetId="0">#REF!</definedName>
    <definedName name="X">#REF!</definedName>
    <definedName name="YD" localSheetId="0">#REF!</definedName>
    <definedName name="YD">#REF!</definedName>
    <definedName name="YY" localSheetId="0">[2]Com!#REF!</definedName>
    <definedName name="YY">[2]Com!#REF!</definedName>
    <definedName name="ZZZ" localSheetId="0">#REF!</definedName>
    <definedName name="ZZZ" localSheetId="2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5" i="4" l="1"/>
  <c r="D45" i="4"/>
  <c r="E45" i="4"/>
  <c r="F45" i="4"/>
  <c r="I98" i="1"/>
  <c r="I95" i="1"/>
  <c r="I93" i="1"/>
  <c r="I96" i="1" s="1"/>
  <c r="I99" i="1" s="1"/>
  <c r="I92" i="1"/>
  <c r="C98" i="2"/>
  <c r="D98" i="2"/>
  <c r="E98" i="2"/>
  <c r="F98" i="2"/>
  <c r="G98" i="2"/>
  <c r="H98" i="2"/>
  <c r="I98" i="2"/>
  <c r="D95" i="2"/>
  <c r="E95" i="2"/>
  <c r="F95" i="2"/>
  <c r="G95" i="2"/>
  <c r="H95" i="2"/>
  <c r="I95" i="2"/>
  <c r="C95" i="2"/>
  <c r="I57" i="2"/>
  <c r="I81" i="2"/>
  <c r="I171" i="2"/>
  <c r="D222" i="2" l="1"/>
  <c r="E222" i="2"/>
  <c r="F222" i="2"/>
  <c r="G222" i="2"/>
  <c r="H222" i="2"/>
  <c r="I222" i="2"/>
  <c r="D209" i="2"/>
  <c r="E209" i="2"/>
  <c r="F209" i="2"/>
  <c r="G209" i="2"/>
  <c r="H209" i="2"/>
  <c r="I209" i="2"/>
  <c r="C209" i="2"/>
  <c r="G204" i="2"/>
  <c r="H204" i="2"/>
  <c r="I204" i="2"/>
  <c r="G186" i="2"/>
  <c r="H186" i="2"/>
  <c r="I186" i="2"/>
  <c r="G231" i="2"/>
  <c r="H231" i="2"/>
  <c r="I231" i="2"/>
  <c r="D226" i="2"/>
  <c r="E226" i="2"/>
  <c r="F226" i="2"/>
  <c r="G226" i="2"/>
  <c r="H226" i="2"/>
  <c r="I226" i="2"/>
  <c r="C226" i="2"/>
  <c r="I190" i="2"/>
  <c r="H190" i="2"/>
  <c r="G190" i="2"/>
  <c r="F190" i="2"/>
  <c r="E190" i="2"/>
  <c r="D190" i="2"/>
  <c r="C190" i="2"/>
  <c r="I176" i="2"/>
  <c r="H176" i="2"/>
  <c r="G176" i="2"/>
  <c r="F176" i="2"/>
  <c r="E176" i="2"/>
  <c r="D176" i="2"/>
  <c r="C176" i="2"/>
  <c r="D153" i="2"/>
  <c r="E153" i="2"/>
  <c r="F153" i="2"/>
  <c r="G153" i="2"/>
  <c r="H153" i="2"/>
  <c r="I153" i="2"/>
  <c r="C153" i="2"/>
  <c r="D149" i="2"/>
  <c r="E149" i="2"/>
  <c r="F149" i="2"/>
  <c r="G149" i="2"/>
  <c r="H149" i="2"/>
  <c r="I149" i="2"/>
  <c r="C135" i="2"/>
  <c r="D135" i="2"/>
  <c r="E135" i="2"/>
  <c r="F135" i="2"/>
  <c r="G135" i="2"/>
  <c r="H135" i="2"/>
  <c r="I135" i="2"/>
  <c r="D44" i="1" l="1"/>
  <c r="E44" i="1"/>
  <c r="F44" i="1"/>
  <c r="G44" i="1"/>
  <c r="H44" i="1"/>
  <c r="I44" i="1"/>
  <c r="C44" i="1"/>
  <c r="D121" i="2"/>
  <c r="E121" i="2"/>
  <c r="F121" i="2"/>
  <c r="G121" i="2"/>
  <c r="H121" i="2"/>
  <c r="I121" i="2"/>
  <c r="C112" i="2" l="1"/>
  <c r="D112" i="2"/>
  <c r="E112" i="2"/>
  <c r="F112" i="2"/>
  <c r="G112" i="2"/>
  <c r="H112" i="2"/>
  <c r="I112" i="2"/>
  <c r="C116" i="2"/>
  <c r="D116" i="2"/>
  <c r="E116" i="2"/>
  <c r="F116" i="2"/>
  <c r="G116" i="2"/>
  <c r="H116" i="2"/>
  <c r="I116" i="2"/>
  <c r="G235" i="2" l="1"/>
  <c r="H235" i="2"/>
  <c r="I235" i="2"/>
  <c r="D76" i="1"/>
  <c r="E76" i="1"/>
  <c r="F76" i="1"/>
  <c r="G76" i="1"/>
  <c r="H76" i="1"/>
  <c r="I76" i="1"/>
  <c r="D77" i="1"/>
  <c r="E77" i="1"/>
  <c r="F77" i="1"/>
  <c r="G77" i="1"/>
  <c r="H77" i="1"/>
  <c r="I77" i="1"/>
  <c r="D78" i="1"/>
  <c r="E78" i="1"/>
  <c r="F78" i="1"/>
  <c r="G78" i="1"/>
  <c r="H78" i="1"/>
  <c r="I78" i="1"/>
  <c r="D79" i="1"/>
  <c r="E79" i="1"/>
  <c r="F79" i="1"/>
  <c r="G79" i="1"/>
  <c r="H79" i="1"/>
  <c r="I79" i="1"/>
  <c r="D60" i="1"/>
  <c r="E60" i="1"/>
  <c r="F60" i="1"/>
  <c r="G60" i="1"/>
  <c r="H60" i="1"/>
  <c r="I60" i="1"/>
  <c r="D61" i="1"/>
  <c r="E61" i="1"/>
  <c r="F61" i="1"/>
  <c r="G61" i="1"/>
  <c r="H61" i="1"/>
  <c r="I61" i="1"/>
  <c r="D62" i="1"/>
  <c r="E62" i="1"/>
  <c r="F62" i="1"/>
  <c r="G62" i="1"/>
  <c r="H62" i="1"/>
  <c r="I62" i="1"/>
  <c r="D63" i="1"/>
  <c r="E63" i="1"/>
  <c r="F63" i="1"/>
  <c r="G63" i="1"/>
  <c r="H63" i="1"/>
  <c r="I63" i="1"/>
  <c r="D64" i="1"/>
  <c r="E64" i="1"/>
  <c r="F64" i="1"/>
  <c r="G64" i="1"/>
  <c r="H64" i="1"/>
  <c r="I64" i="1"/>
  <c r="D65" i="1"/>
  <c r="E65" i="1"/>
  <c r="F65" i="1"/>
  <c r="G65" i="1"/>
  <c r="H65" i="1"/>
  <c r="I65" i="1"/>
  <c r="D66" i="1"/>
  <c r="E66" i="1"/>
  <c r="F66" i="1"/>
  <c r="G66" i="1"/>
  <c r="H66" i="1"/>
  <c r="I66" i="1"/>
  <c r="D67" i="1"/>
  <c r="E67" i="1"/>
  <c r="F67" i="1"/>
  <c r="G67" i="1"/>
  <c r="H67" i="1"/>
  <c r="I67" i="1"/>
  <c r="D68" i="1"/>
  <c r="E68" i="1"/>
  <c r="F68" i="1"/>
  <c r="G68" i="1"/>
  <c r="H68" i="1"/>
  <c r="I68" i="1"/>
  <c r="D69" i="1"/>
  <c r="E69" i="1"/>
  <c r="F69" i="1"/>
  <c r="G69" i="1"/>
  <c r="H69" i="1"/>
  <c r="I69" i="1"/>
  <c r="D70" i="1"/>
  <c r="E70" i="1"/>
  <c r="F70" i="1"/>
  <c r="G70" i="1"/>
  <c r="H70" i="1"/>
  <c r="I70" i="1"/>
  <c r="D71" i="1"/>
  <c r="D17" i="1" s="1"/>
  <c r="E71" i="1"/>
  <c r="E17" i="1" s="1"/>
  <c r="F71" i="1"/>
  <c r="F17" i="1" s="1"/>
  <c r="G71" i="1"/>
  <c r="G17" i="1" s="1"/>
  <c r="H71" i="1"/>
  <c r="H17" i="1" s="1"/>
  <c r="I71" i="1"/>
  <c r="I17" i="1" s="1"/>
  <c r="D50" i="1"/>
  <c r="E50" i="1"/>
  <c r="F50" i="1"/>
  <c r="G50" i="1"/>
  <c r="H50" i="1"/>
  <c r="I50" i="1"/>
  <c r="D34" i="1"/>
  <c r="E34" i="1"/>
  <c r="F34" i="1"/>
  <c r="G34" i="1"/>
  <c r="H34" i="1"/>
  <c r="I34" i="1"/>
  <c r="D39" i="1"/>
  <c r="E39" i="1"/>
  <c r="F39" i="1"/>
  <c r="G39" i="1"/>
  <c r="H39" i="1"/>
  <c r="I39" i="1"/>
  <c r="D40" i="1"/>
  <c r="E40" i="1"/>
  <c r="F40" i="1"/>
  <c r="G40" i="1"/>
  <c r="H40" i="1"/>
  <c r="I40" i="1"/>
  <c r="E41" i="1"/>
  <c r="D42" i="1"/>
  <c r="E42" i="1"/>
  <c r="F42" i="1"/>
  <c r="G42" i="1"/>
  <c r="H42" i="1"/>
  <c r="I42" i="1"/>
  <c r="D43" i="1"/>
  <c r="E43" i="1"/>
  <c r="F43" i="1"/>
  <c r="G43" i="1"/>
  <c r="H43" i="1"/>
  <c r="I43" i="1"/>
  <c r="C62" i="2"/>
  <c r="D62" i="2"/>
  <c r="E62" i="2"/>
  <c r="E75" i="1" s="1"/>
  <c r="F62" i="2"/>
  <c r="G62" i="2"/>
  <c r="G75" i="1" s="1"/>
  <c r="H62" i="2"/>
  <c r="H75" i="1" s="1"/>
  <c r="I62" i="2"/>
  <c r="I75" i="1" s="1"/>
  <c r="C9" i="2" l="1"/>
  <c r="D9" i="2"/>
  <c r="D33" i="1" s="1"/>
  <c r="E9" i="2"/>
  <c r="E33" i="1" s="1"/>
  <c r="F9" i="2"/>
  <c r="F33" i="1" s="1"/>
  <c r="G9" i="2"/>
  <c r="I9" i="2"/>
  <c r="H9" i="2"/>
  <c r="I13" i="3"/>
  <c r="H13" i="3"/>
  <c r="G13" i="3"/>
  <c r="I8" i="3"/>
  <c r="H8" i="3"/>
  <c r="G8" i="3"/>
  <c r="G38" i="2"/>
  <c r="H38" i="2"/>
  <c r="I38" i="2"/>
  <c r="G33" i="2"/>
  <c r="H33" i="2"/>
  <c r="I33" i="2"/>
  <c r="G25" i="2"/>
  <c r="H25" i="2"/>
  <c r="I25" i="2"/>
  <c r="G21" i="2"/>
  <c r="H21" i="2"/>
  <c r="I21" i="2"/>
  <c r="G15" i="2"/>
  <c r="H15" i="2"/>
  <c r="I15" i="2"/>
  <c r="G162" i="2"/>
  <c r="H162" i="2"/>
  <c r="I162" i="2"/>
  <c r="G213" i="2"/>
  <c r="H213" i="2"/>
  <c r="I213" i="2"/>
  <c r="G172" i="2"/>
  <c r="H172" i="2"/>
  <c r="I172" i="2"/>
  <c r="G195" i="2"/>
  <c r="H195" i="2"/>
  <c r="I195" i="2"/>
  <c r="G131" i="2"/>
  <c r="H131" i="2"/>
  <c r="I131" i="2"/>
  <c r="G140" i="2"/>
  <c r="H140" i="2"/>
  <c r="I140" i="2"/>
  <c r="G91" i="2"/>
  <c r="H91" i="2"/>
  <c r="I91" i="2"/>
  <c r="G58" i="2"/>
  <c r="H58" i="2"/>
  <c r="H233" i="2" s="1"/>
  <c r="I58" i="2"/>
  <c r="G103" i="2"/>
  <c r="H103" i="2"/>
  <c r="I103" i="2"/>
  <c r="G52" i="1"/>
  <c r="H52" i="1"/>
  <c r="I52" i="1"/>
  <c r="I51" i="1" l="1"/>
  <c r="I236" i="2"/>
  <c r="G234" i="2"/>
  <c r="H234" i="2"/>
  <c r="I234" i="2"/>
  <c r="H51" i="1"/>
  <c r="H236" i="2"/>
  <c r="G51" i="1"/>
  <c r="G236" i="2"/>
  <c r="G233" i="2"/>
  <c r="I233" i="2"/>
  <c r="G49" i="1"/>
  <c r="H48" i="1"/>
  <c r="I49" i="1"/>
  <c r="H49" i="1"/>
  <c r="I48" i="1"/>
  <c r="I42" i="2"/>
  <c r="I36" i="1"/>
  <c r="G44" i="2"/>
  <c r="G38" i="1"/>
  <c r="I40" i="2"/>
  <c r="I33" i="1"/>
  <c r="G42" i="2"/>
  <c r="G36" i="1"/>
  <c r="H45" i="2"/>
  <c r="H41" i="1"/>
  <c r="I43" i="2"/>
  <c r="I37" i="1"/>
  <c r="G45" i="2"/>
  <c r="G41" i="1"/>
  <c r="I41" i="2"/>
  <c r="I35" i="1"/>
  <c r="G43" i="2"/>
  <c r="G37" i="1"/>
  <c r="H43" i="2"/>
  <c r="H37" i="1"/>
  <c r="H41" i="2"/>
  <c r="H35" i="1"/>
  <c r="H42" i="2"/>
  <c r="H36" i="1"/>
  <c r="I45" i="2"/>
  <c r="I41" i="1"/>
  <c r="G40" i="2"/>
  <c r="G33" i="1"/>
  <c r="G48" i="1"/>
  <c r="G41" i="2"/>
  <c r="G35" i="1"/>
  <c r="H44" i="2"/>
  <c r="H38" i="1"/>
  <c r="H40" i="2"/>
  <c r="H33" i="1"/>
  <c r="I44" i="2"/>
  <c r="I38" i="1"/>
  <c r="H237" i="2" l="1"/>
  <c r="G237" i="2"/>
  <c r="I237" i="2"/>
  <c r="G46" i="2"/>
  <c r="H46" i="2"/>
  <c r="I46" i="2"/>
  <c r="E31" i="4"/>
  <c r="E27" i="4"/>
  <c r="E18" i="4"/>
  <c r="F13" i="3"/>
  <c r="E13" i="3"/>
  <c r="D13" i="3"/>
  <c r="C13" i="3"/>
  <c r="F8" i="3"/>
  <c r="E8" i="3"/>
  <c r="D8" i="3"/>
  <c r="C8" i="3"/>
  <c r="F231" i="2"/>
  <c r="E231" i="2"/>
  <c r="D231" i="2"/>
  <c r="C231" i="2"/>
  <c r="C222" i="2"/>
  <c r="F213" i="2"/>
  <c r="E213" i="2"/>
  <c r="D213" i="2"/>
  <c r="C213" i="2"/>
  <c r="F75" i="1"/>
  <c r="D75" i="1"/>
  <c r="C75" i="1"/>
  <c r="F204" i="2"/>
  <c r="E204" i="2"/>
  <c r="D204" i="2"/>
  <c r="C204" i="2"/>
  <c r="F195" i="2"/>
  <c r="E195" i="2"/>
  <c r="D195" i="2"/>
  <c r="C195" i="2"/>
  <c r="F186" i="2"/>
  <c r="E186" i="2"/>
  <c r="D186" i="2"/>
  <c r="C186" i="2"/>
  <c r="F172" i="2"/>
  <c r="E172" i="2"/>
  <c r="D172" i="2"/>
  <c r="C172" i="2"/>
  <c r="F162" i="2"/>
  <c r="E162" i="2"/>
  <c r="D162" i="2"/>
  <c r="C162" i="2"/>
  <c r="C149" i="2"/>
  <c r="F140" i="2"/>
  <c r="D140" i="2"/>
  <c r="C140" i="2"/>
  <c r="F131" i="2"/>
  <c r="D131" i="2"/>
  <c r="C131" i="2"/>
  <c r="C121" i="2"/>
  <c r="F103" i="2"/>
  <c r="E103" i="2"/>
  <c r="D103" i="2"/>
  <c r="C103" i="2"/>
  <c r="C236" i="2" s="1"/>
  <c r="G25" i="1"/>
  <c r="C235" i="2"/>
  <c r="F91" i="2"/>
  <c r="E91" i="2"/>
  <c r="D91" i="2"/>
  <c r="C91" i="2"/>
  <c r="F58" i="2"/>
  <c r="E58" i="2"/>
  <c r="D58" i="2"/>
  <c r="C58" i="2"/>
  <c r="E45" i="2"/>
  <c r="E40" i="2"/>
  <c r="F38" i="2"/>
  <c r="D38" i="2"/>
  <c r="C38" i="2"/>
  <c r="C45" i="2" s="1"/>
  <c r="F33" i="2"/>
  <c r="E33" i="2"/>
  <c r="D33" i="2"/>
  <c r="C33" i="2"/>
  <c r="C44" i="2" s="1"/>
  <c r="F25" i="2"/>
  <c r="E25" i="2"/>
  <c r="D25" i="2"/>
  <c r="C25" i="2"/>
  <c r="C43" i="2" s="1"/>
  <c r="F21" i="2"/>
  <c r="E21" i="2"/>
  <c r="D21" i="2"/>
  <c r="C21" i="2"/>
  <c r="C42" i="2" s="1"/>
  <c r="F15" i="2"/>
  <c r="E15" i="2"/>
  <c r="D15" i="2"/>
  <c r="C15" i="2"/>
  <c r="C41" i="2" s="1"/>
  <c r="F40" i="2"/>
  <c r="D40" i="2"/>
  <c r="C40" i="2"/>
  <c r="C79" i="1"/>
  <c r="C78" i="1"/>
  <c r="C77" i="1"/>
  <c r="C76" i="1"/>
  <c r="C71" i="1"/>
  <c r="C17" i="1" s="1"/>
  <c r="C70" i="1"/>
  <c r="C69" i="1"/>
  <c r="C68" i="1"/>
  <c r="C67" i="1"/>
  <c r="C66" i="1"/>
  <c r="C65" i="1"/>
  <c r="C64" i="1"/>
  <c r="C63" i="1"/>
  <c r="C62" i="1"/>
  <c r="C61" i="1"/>
  <c r="C60" i="1"/>
  <c r="C52" i="1"/>
  <c r="C50" i="1"/>
  <c r="C43" i="1"/>
  <c r="C42" i="1"/>
  <c r="D13" i="1"/>
  <c r="C40" i="1"/>
  <c r="C39" i="1"/>
  <c r="C34" i="1"/>
  <c r="C35" i="1" l="1"/>
  <c r="C8" i="1" s="1"/>
  <c r="C38" i="1"/>
  <c r="C11" i="1" s="1"/>
  <c r="D49" i="1"/>
  <c r="D22" i="1" s="1"/>
  <c r="C36" i="1"/>
  <c r="C9" i="1" s="1"/>
  <c r="F48" i="1"/>
  <c r="F21" i="1" s="1"/>
  <c r="F45" i="2"/>
  <c r="F41" i="1"/>
  <c r="F14" i="1" s="1"/>
  <c r="E42" i="2"/>
  <c r="E36" i="1"/>
  <c r="E9" i="1" s="1"/>
  <c r="F235" i="2"/>
  <c r="F52" i="1"/>
  <c r="F25" i="1" s="1"/>
  <c r="F42" i="2"/>
  <c r="F36" i="1"/>
  <c r="F9" i="1" s="1"/>
  <c r="D44" i="2"/>
  <c r="D38" i="1"/>
  <c r="D11" i="1" s="1"/>
  <c r="D41" i="2"/>
  <c r="D35" i="1"/>
  <c r="D8" i="1" s="1"/>
  <c r="E44" i="2"/>
  <c r="E38" i="1"/>
  <c r="E11" i="1" s="1"/>
  <c r="E49" i="1"/>
  <c r="E22" i="1" s="1"/>
  <c r="E41" i="2"/>
  <c r="E35" i="1"/>
  <c r="E8" i="1" s="1"/>
  <c r="F44" i="2"/>
  <c r="F38" i="1"/>
  <c r="F11" i="1" s="1"/>
  <c r="F49" i="1"/>
  <c r="F22" i="1" s="1"/>
  <c r="D236" i="2"/>
  <c r="D51" i="1"/>
  <c r="D24" i="1" s="1"/>
  <c r="F41" i="2"/>
  <c r="F35" i="1"/>
  <c r="F8" i="1" s="1"/>
  <c r="D43" i="2"/>
  <c r="D37" i="1"/>
  <c r="D10" i="1" s="1"/>
  <c r="D48" i="1"/>
  <c r="E236" i="2"/>
  <c r="E51" i="1"/>
  <c r="E24" i="1" s="1"/>
  <c r="D42" i="2"/>
  <c r="D36" i="1"/>
  <c r="D9" i="1" s="1"/>
  <c r="E43" i="2"/>
  <c r="E37" i="1"/>
  <c r="E10" i="1" s="1"/>
  <c r="E48" i="1"/>
  <c r="E21" i="1" s="1"/>
  <c r="F236" i="2"/>
  <c r="F51" i="1"/>
  <c r="F24" i="1" s="1"/>
  <c r="E235" i="2"/>
  <c r="E52" i="1"/>
  <c r="E25" i="1" s="1"/>
  <c r="F43" i="2"/>
  <c r="F37" i="1"/>
  <c r="F10" i="1" s="1"/>
  <c r="D45" i="2"/>
  <c r="D41" i="1"/>
  <c r="D14" i="1" s="1"/>
  <c r="D235" i="2"/>
  <c r="D52" i="1"/>
  <c r="D25" i="1" s="1"/>
  <c r="F13" i="1"/>
  <c r="E13" i="1"/>
  <c r="C12" i="1"/>
  <c r="C37" i="1"/>
  <c r="C10" i="1" s="1"/>
  <c r="D6" i="1"/>
  <c r="G23" i="1"/>
  <c r="I11" i="1"/>
  <c r="C25" i="1"/>
  <c r="F7" i="1"/>
  <c r="E15" i="1"/>
  <c r="C7" i="1"/>
  <c r="C16" i="1"/>
  <c r="C23" i="1"/>
  <c r="D7" i="1"/>
  <c r="D15" i="1"/>
  <c r="F80" i="1"/>
  <c r="E7" i="1"/>
  <c r="F72" i="1"/>
  <c r="G10" i="1"/>
  <c r="G24" i="1"/>
  <c r="C41" i="1"/>
  <c r="C14" i="1" s="1"/>
  <c r="D23" i="1"/>
  <c r="I25" i="1"/>
  <c r="G13" i="1"/>
  <c r="I9" i="1"/>
  <c r="H6" i="1"/>
  <c r="H25" i="1"/>
  <c r="I21" i="1"/>
  <c r="I15" i="1"/>
  <c r="I12" i="1"/>
  <c r="I7" i="1"/>
  <c r="E6" i="1"/>
  <c r="E16" i="1"/>
  <c r="H14" i="1"/>
  <c r="I6" i="1"/>
  <c r="F15" i="1"/>
  <c r="E12" i="1"/>
  <c r="E14" i="1"/>
  <c r="E23" i="1"/>
  <c r="H10" i="1"/>
  <c r="H80" i="1"/>
  <c r="H22" i="1"/>
  <c r="G16" i="1"/>
  <c r="I80" i="1"/>
  <c r="I24" i="1"/>
  <c r="H21" i="1"/>
  <c r="H15" i="1"/>
  <c r="H12" i="1"/>
  <c r="H9" i="1"/>
  <c r="F16" i="1"/>
  <c r="D233" i="2"/>
  <c r="C49" i="1"/>
  <c r="C22" i="1" s="1"/>
  <c r="H53" i="1"/>
  <c r="G15" i="1"/>
  <c r="G12" i="1"/>
  <c r="I8" i="1"/>
  <c r="I14" i="1"/>
  <c r="H8" i="1"/>
  <c r="C13" i="1"/>
  <c r="F23" i="1"/>
  <c r="C72" i="1"/>
  <c r="C80" i="1"/>
  <c r="I72" i="1"/>
  <c r="H23" i="1"/>
  <c r="H11" i="1"/>
  <c r="F12" i="1"/>
  <c r="C51" i="1"/>
  <c r="C24" i="1" s="1"/>
  <c r="D12" i="1"/>
  <c r="D16" i="1"/>
  <c r="G21" i="1"/>
  <c r="C48" i="1"/>
  <c r="C21" i="1" s="1"/>
  <c r="I16" i="1"/>
  <c r="I13" i="1"/>
  <c r="G11" i="1"/>
  <c r="H7" i="1"/>
  <c r="C15" i="1"/>
  <c r="C33" i="1"/>
  <c r="C6" i="1" s="1"/>
  <c r="I22" i="1"/>
  <c r="H16" i="1"/>
  <c r="H13" i="1"/>
  <c r="I10" i="1"/>
  <c r="G7" i="1"/>
  <c r="C233" i="2"/>
  <c r="F234" i="2"/>
  <c r="F233" i="2"/>
  <c r="H72" i="1"/>
  <c r="G14" i="1"/>
  <c r="G6" i="1"/>
  <c r="G72" i="1"/>
  <c r="G22" i="1"/>
  <c r="F6" i="1"/>
  <c r="E233" i="2"/>
  <c r="D234" i="2"/>
  <c r="G8" i="1"/>
  <c r="H24" i="1"/>
  <c r="I53" i="1"/>
  <c r="E72" i="1"/>
  <c r="E80" i="1"/>
  <c r="C234" i="2"/>
  <c r="G80" i="1"/>
  <c r="E234" i="2"/>
  <c r="G9" i="1"/>
  <c r="I23" i="1"/>
  <c r="I45" i="1"/>
  <c r="H45" i="1"/>
  <c r="D72" i="1"/>
  <c r="D80" i="1"/>
  <c r="C46" i="2"/>
  <c r="E46" i="2" l="1"/>
  <c r="D46" i="2"/>
  <c r="F46" i="2"/>
  <c r="I87" i="1"/>
  <c r="D237" i="2"/>
  <c r="F82" i="1"/>
  <c r="H87" i="1"/>
  <c r="H82" i="1"/>
  <c r="F53" i="1"/>
  <c r="F87" i="1" s="1"/>
  <c r="C45" i="1"/>
  <c r="C86" i="1" s="1"/>
  <c r="C53" i="1"/>
  <c r="C87" i="1" s="1"/>
  <c r="F237" i="2"/>
  <c r="I82" i="1"/>
  <c r="I26" i="1"/>
  <c r="E26" i="1"/>
  <c r="C26" i="1"/>
  <c r="F26" i="1"/>
  <c r="H55" i="1"/>
  <c r="H18" i="1"/>
  <c r="G53" i="1"/>
  <c r="G87" i="1" s="1"/>
  <c r="I18" i="1"/>
  <c r="G26" i="1"/>
  <c r="D45" i="1"/>
  <c r="D86" i="1" s="1"/>
  <c r="H26" i="1"/>
  <c r="E82" i="1"/>
  <c r="D18" i="1"/>
  <c r="C18" i="1"/>
  <c r="E53" i="1"/>
  <c r="E87" i="1" s="1"/>
  <c r="E237" i="2"/>
  <c r="G82" i="1"/>
  <c r="F18" i="1"/>
  <c r="C82" i="1"/>
  <c r="I55" i="1"/>
  <c r="G18" i="1"/>
  <c r="C237" i="2"/>
  <c r="G45" i="1"/>
  <c r="G86" i="1" s="1"/>
  <c r="F45" i="1"/>
  <c r="E45" i="1"/>
  <c r="E86" i="1" s="1"/>
  <c r="E18" i="1"/>
  <c r="D53" i="1"/>
  <c r="D21" i="1"/>
  <c r="D26" i="1" s="1"/>
  <c r="H86" i="1"/>
  <c r="I86" i="1"/>
  <c r="D82" i="1"/>
  <c r="E28" i="1" l="1"/>
  <c r="C55" i="1"/>
  <c r="F55" i="1"/>
  <c r="F28" i="1"/>
  <c r="I28" i="1"/>
  <c r="C28" i="1"/>
  <c r="G28" i="1"/>
  <c r="H28" i="1"/>
  <c r="D28" i="1"/>
  <c r="G55" i="1"/>
  <c r="D55" i="1"/>
  <c r="E55" i="1"/>
  <c r="F86" i="1"/>
  <c r="D87" i="1"/>
</calcChain>
</file>

<file path=xl/sharedStrings.xml><?xml version="1.0" encoding="utf-8"?>
<sst xmlns="http://schemas.openxmlformats.org/spreadsheetml/2006/main" count="522" uniqueCount="304">
  <si>
    <t>Library</t>
  </si>
  <si>
    <t>Fund 2220</t>
  </si>
  <si>
    <t>Missoula County</t>
  </si>
  <si>
    <t>ONGOING BUDGET</t>
  </si>
  <si>
    <t>Ongoing Revenue</t>
  </si>
  <si>
    <t>FY2019 Amended Budget</t>
  </si>
  <si>
    <t>FY2020 Amended Budget</t>
  </si>
  <si>
    <t>FY2021 Amended Budget</t>
  </si>
  <si>
    <t>FY2022 Adopted Budget</t>
  </si>
  <si>
    <t>Tax/Assessment Revenue</t>
  </si>
  <si>
    <t>Licenses &amp; Permits</t>
  </si>
  <si>
    <t>Intergovernmental Revenue</t>
  </si>
  <si>
    <t>Charges for Services</t>
  </si>
  <si>
    <t>Fines &amp; Forfeitures</t>
  </si>
  <si>
    <t>Miscellaneous Revenues</t>
  </si>
  <si>
    <t>Investment Earnings</t>
  </si>
  <si>
    <t>Other Revenue Sources</t>
  </si>
  <si>
    <t>Transfers In</t>
  </si>
  <si>
    <t>Sale of Fixed Assets</t>
  </si>
  <si>
    <t>Bond Proceeds</t>
  </si>
  <si>
    <t>Internal Services</t>
  </si>
  <si>
    <t>Total Ongoing Revenues</t>
  </si>
  <si>
    <t>Ongoing Expenditure</t>
  </si>
  <si>
    <t>Personnel</t>
  </si>
  <si>
    <t>Operations</t>
  </si>
  <si>
    <t>Debt Service</t>
  </si>
  <si>
    <t>Capital Outlay</t>
  </si>
  <si>
    <t>Transfers Out</t>
  </si>
  <si>
    <t>Total Ongoing Expenditures</t>
  </si>
  <si>
    <t>Ongoing Net Income (Budget Shortfall)</t>
  </si>
  <si>
    <t>ONE-TIME BUDGET</t>
  </si>
  <si>
    <t>One-Time Revenue</t>
  </si>
  <si>
    <t>Total One-Time Revenues</t>
  </si>
  <si>
    <t>One-Time Expenditure</t>
  </si>
  <si>
    <t>Total One-Time Expenditures</t>
  </si>
  <si>
    <t>One-Time Net Income (Cash Used)</t>
  </si>
  <si>
    <t>Total Revenues</t>
  </si>
  <si>
    <t>Total Expenditures</t>
  </si>
  <si>
    <t>Formatted Account</t>
  </si>
  <si>
    <t>Description</t>
  </si>
  <si>
    <t>Revenues</t>
  </si>
  <si>
    <t>Tax Revenue</t>
  </si>
  <si>
    <t>2220.000.000.311010.000.00000</t>
  </si>
  <si>
    <t>Total Tax Revenue - Ongoing</t>
  </si>
  <si>
    <t>2220.000.000.333041.000.00000</t>
  </si>
  <si>
    <t>2220.000.000.334100.000.00000</t>
  </si>
  <si>
    <t>2220.000.000.335230.000.00000</t>
  </si>
  <si>
    <t>Total Intergovernmental Revenue - Ongoing</t>
  </si>
  <si>
    <t>2220.000.000.346070.000.00000</t>
  </si>
  <si>
    <t>2220.000.000.346073.000.00000</t>
  </si>
  <si>
    <t>2220.000.000.346074.000.00000</t>
  </si>
  <si>
    <t>Total Charges for Services - Ongoing</t>
  </si>
  <si>
    <t>2220.000.000.353010.000.00000</t>
  </si>
  <si>
    <t>Total Fines &amp; Forfeitures - Ongoing</t>
  </si>
  <si>
    <t>2220.000.000.360023.000.00000</t>
  </si>
  <si>
    <t>2220.000.000.362000.000.00000</t>
  </si>
  <si>
    <t xml:space="preserve">OTHER MISCELLANEOUS REVENUE                                                                                                                                                                             </t>
  </si>
  <si>
    <t>2220.000.000.362075.000.00000</t>
  </si>
  <si>
    <t>MCAT Rental</t>
  </si>
  <si>
    <t>2220.000.000.362080.000.00000</t>
  </si>
  <si>
    <t>2220.000.000.362085.000.00000</t>
  </si>
  <si>
    <t>Families First Rental</t>
  </si>
  <si>
    <t>Total Miscellaneous Revenues - Ongoing</t>
  </si>
  <si>
    <t>2220.000.000.383002.000.00000</t>
  </si>
  <si>
    <t>2220.000.000.383019.000.00000</t>
  </si>
  <si>
    <t>Total Transfers In - Ongoing</t>
  </si>
  <si>
    <t>Total Tax Revenue</t>
  </si>
  <si>
    <t>Total Intergovernmental Revenue</t>
  </si>
  <si>
    <t>Total Charges for Services</t>
  </si>
  <si>
    <t>Total Fines &amp; Forfeitures</t>
  </si>
  <si>
    <t>Total Miscellaneous Revenues</t>
  </si>
  <si>
    <t>Total Transfers In</t>
  </si>
  <si>
    <t>Library Administration</t>
  </si>
  <si>
    <t>Expenditures</t>
  </si>
  <si>
    <t>2220.000.000.460110.111.00000</t>
  </si>
  <si>
    <t>2220.000.000.460110.141.00000</t>
  </si>
  <si>
    <t>2220.000.000.460110.194.00000</t>
  </si>
  <si>
    <t>2220.000.000.460110.195.00000</t>
  </si>
  <si>
    <t>Total Personnel - Ongoing</t>
  </si>
  <si>
    <t>2220.000.000.460110.209.00000</t>
  </si>
  <si>
    <t>2220.000.000.460110.210.00000</t>
  </si>
  <si>
    <t>2220.000.000.460110.212.00000</t>
  </si>
  <si>
    <t>2220.000.000.460110.220.00000</t>
  </si>
  <si>
    <t>2220.000.000.460110.224.00000</t>
  </si>
  <si>
    <t>2220.000.000.460110.230.00000</t>
  </si>
  <si>
    <t>2220.000.000.460110.231.00000</t>
  </si>
  <si>
    <t>2220.000.000.460110.241.00000</t>
  </si>
  <si>
    <t>2220.000.000.460110.311.00000</t>
  </si>
  <si>
    <t>2220.000.000.460110.321.00000</t>
  </si>
  <si>
    <t>2220.000.000.460110.330.00000</t>
  </si>
  <si>
    <t>Professional Services - Materials Processing</t>
  </si>
  <si>
    <t>2220.000.000.460110.333.00000</t>
  </si>
  <si>
    <t>2220.000.000.460110.336.00000</t>
  </si>
  <si>
    <t>2220.000.000.460110.340.00000</t>
  </si>
  <si>
    <t>2220.000.000.460110.341.00000</t>
  </si>
  <si>
    <t>2220.000.000.460110.345.00000</t>
  </si>
  <si>
    <t>2220.000.000.460110.357.00000</t>
  </si>
  <si>
    <t>2220.000.000.460110.362.00000</t>
  </si>
  <si>
    <t>2220.000.000.460110.365.00000</t>
  </si>
  <si>
    <t>2220.000.000.460110.369.00000</t>
  </si>
  <si>
    <t>2220.000.000.460110.372.00000</t>
  </si>
  <si>
    <t>2220.000.000.460110.373.00000</t>
  </si>
  <si>
    <t>2220.000.000.460110.380.00000</t>
  </si>
  <si>
    <t>2220.000.000.460110.755.00000</t>
  </si>
  <si>
    <t>MCAT</t>
  </si>
  <si>
    <t>2220.000.000.460110.760.00000</t>
  </si>
  <si>
    <t>SpectrUM</t>
  </si>
  <si>
    <t>2220.000.000.460110.765.00000</t>
  </si>
  <si>
    <t>Families First</t>
  </si>
  <si>
    <t>Total Operations - Ongoing</t>
  </si>
  <si>
    <t>2220.000.000.521000.847.00000</t>
  </si>
  <si>
    <t>Total Transfers Out - Ongoing</t>
  </si>
  <si>
    <t>2220.000.000.460110.945.00000</t>
  </si>
  <si>
    <t>2220.000.000.460110.960.00000</t>
  </si>
  <si>
    <t>Total Capital Outlay - Ongoing</t>
  </si>
  <si>
    <t>Childrens Services</t>
  </si>
  <si>
    <t>2220.000.000.460160.111.00000</t>
  </si>
  <si>
    <t>2220.000.000.460160.141.00000</t>
  </si>
  <si>
    <t>2220.000.000.460160.194.00000</t>
  </si>
  <si>
    <t>2220.000.000.460160.195.00000</t>
  </si>
  <si>
    <t>2220.000.000.460160.220.00000</t>
  </si>
  <si>
    <t>2220.000.000.460160.333.00000</t>
  </si>
  <si>
    <t>Library Circulation</t>
  </si>
  <si>
    <t>2220.000.000.460130.111.00000</t>
  </si>
  <si>
    <t>2220.000.000.460130.121.00000</t>
  </si>
  <si>
    <t>2220.000.000.460130.141.00000</t>
  </si>
  <si>
    <t>2220.000.000.460130.194.00000</t>
  </si>
  <si>
    <t>2220.000.000.460130.195.00000</t>
  </si>
  <si>
    <t>2220.000.000.460130.220.00000</t>
  </si>
  <si>
    <t>2220.000.000.460130.311.00000</t>
  </si>
  <si>
    <t>Extension Services</t>
  </si>
  <si>
    <t>2220.000.000.460180.111.00000</t>
  </si>
  <si>
    <t>2220.000.000.460180.141.00000</t>
  </si>
  <si>
    <t>2220.000.000.460180.194.00000</t>
  </si>
  <si>
    <t>2220.000.000.460180.195.00000</t>
  </si>
  <si>
    <t>2220.000.000.460180.220.00000</t>
  </si>
  <si>
    <t>2220.000.000.460180.311.00000</t>
  </si>
  <si>
    <t>2220.000.000.460180.322.00000</t>
  </si>
  <si>
    <t>2220.000.000.460180.333.00000</t>
  </si>
  <si>
    <t>2220.000.000.460180.357.00000</t>
  </si>
  <si>
    <t>2220.000.000.460180.372.00000</t>
  </si>
  <si>
    <t>Library Foundation</t>
  </si>
  <si>
    <t>2220.000.000.460115.111.00000</t>
  </si>
  <si>
    <t>2220.000.000.460115.141.00000</t>
  </si>
  <si>
    <t>2220.000.000.460115.194.00000</t>
  </si>
  <si>
    <t>2220.000.000.460115.195.00000</t>
  </si>
  <si>
    <t>Library Reference</t>
  </si>
  <si>
    <t>2220.000.000.460140.111.00000</t>
  </si>
  <si>
    <t>2220.000.000.460140.141.00000</t>
  </si>
  <si>
    <t>2220.000.000.460140.191.00000</t>
  </si>
  <si>
    <t>2220.000.000.460140.194.00000</t>
  </si>
  <si>
    <t>2220.000.000.460140.195.00000</t>
  </si>
  <si>
    <t>2220.000.000.460140.220.00000</t>
  </si>
  <si>
    <t>Library Technical Services</t>
  </si>
  <si>
    <t>2220.000.000.460150.111.00000</t>
  </si>
  <si>
    <t>2220.000.000.460150.141.00000</t>
  </si>
  <si>
    <t>2220.000.000.460150.194.00000</t>
  </si>
  <si>
    <t>2220.000.000.460150.195.00000</t>
  </si>
  <si>
    <t>Termination Reserve</t>
  </si>
  <si>
    <t>Total Personnel - One-time</t>
  </si>
  <si>
    <t>2220.000.000.460150.220.00000</t>
  </si>
  <si>
    <t>Young Adult Services</t>
  </si>
  <si>
    <t>2220.000.000.460165.111.00000</t>
  </si>
  <si>
    <t>2220.000.000.460165.141.00000</t>
  </si>
  <si>
    <t>2220.000.000.460165.194.00000</t>
  </si>
  <si>
    <t>2220.000.000.460165.195.00000</t>
  </si>
  <si>
    <t>2220.000.000.460165.220.00000</t>
  </si>
  <si>
    <t>2220.000.000.460165.333.00000</t>
  </si>
  <si>
    <t>Total Personnel</t>
  </si>
  <si>
    <t>Total Operations</t>
  </si>
  <si>
    <t>Total Transfers Out</t>
  </si>
  <si>
    <t>Total Capital Outlay</t>
  </si>
  <si>
    <t>Tamarack Federation</t>
  </si>
  <si>
    <t>2221.000.000.362000.000.00000</t>
  </si>
  <si>
    <t>Total Revneues</t>
  </si>
  <si>
    <t>2221.000.000.460110.495.00000</t>
  </si>
  <si>
    <t xml:space="preserve">ALL DISBURSEMENTS                                                                                                                                                                                       </t>
  </si>
  <si>
    <t>Library Personnel</t>
  </si>
  <si>
    <t>FY2020</t>
  </si>
  <si>
    <t>FY2021</t>
  </si>
  <si>
    <t>FY2022</t>
  </si>
  <si>
    <t>FT/PT</t>
  </si>
  <si>
    <t>Title</t>
  </si>
  <si>
    <t>FTE</t>
  </si>
  <si>
    <t>FT</t>
  </si>
  <si>
    <t>Library Director</t>
  </si>
  <si>
    <t>Assistant Library Director</t>
  </si>
  <si>
    <t>Administrative Assistant</t>
  </si>
  <si>
    <t>PT</t>
  </si>
  <si>
    <t>Library Foundation Development Coordinator</t>
  </si>
  <si>
    <t>Development Assistant</t>
  </si>
  <si>
    <t>Public Relations Specialist</t>
  </si>
  <si>
    <t>Network Administrator</t>
  </si>
  <si>
    <t>Assistant Network Administrator</t>
  </si>
  <si>
    <t>Librarian</t>
  </si>
  <si>
    <t>Reference Librarian</t>
  </si>
  <si>
    <t>Senior Reference Associate</t>
  </si>
  <si>
    <t>Senior Circulation Associate</t>
  </si>
  <si>
    <t>Senior MakerSpace Associate</t>
  </si>
  <si>
    <t>Senior Library Assistant</t>
  </si>
  <si>
    <t>Library Assistant</t>
  </si>
  <si>
    <t>Library Specialist</t>
  </si>
  <si>
    <t>Library Technician</t>
  </si>
  <si>
    <t>Library Page</t>
  </si>
  <si>
    <t>Technical Services Librarian</t>
  </si>
  <si>
    <t>Serials Librarian</t>
  </si>
  <si>
    <t>Youth Services Librarian</t>
  </si>
  <si>
    <t>Youth Services Associate</t>
  </si>
  <si>
    <t>Facilities Administrator</t>
  </si>
  <si>
    <t>Facilities Assistant</t>
  </si>
  <si>
    <t>Building Maintenance Attendant</t>
  </si>
  <si>
    <t>Building Maintenance Assistant</t>
  </si>
  <si>
    <t>Department Total</t>
  </si>
  <si>
    <t>Fiscal Year 2023 Budget Summary Sheet</t>
  </si>
  <si>
    <t>TOTAL BUDGET</t>
  </si>
  <si>
    <t>Total Revenue</t>
  </si>
  <si>
    <t>Total Expenditure</t>
  </si>
  <si>
    <t>Total Net Income (Budget Shortfall)</t>
  </si>
  <si>
    <t>FY2022 Amended Budget</t>
  </si>
  <si>
    <t>FY2022 Actuals</t>
  </si>
  <si>
    <t>FY2023 Adopted Budget</t>
  </si>
  <si>
    <t>Fiscal Year 2023 Budget Detail</t>
  </si>
  <si>
    <t>TRF to Capital Reserve</t>
  </si>
  <si>
    <t>2220.000.000.460110.191.00000</t>
  </si>
  <si>
    <t xml:space="preserve">Real Property Taxes                                                                                                                                                                                     </t>
  </si>
  <si>
    <t>State Aid To Libraries</t>
  </si>
  <si>
    <t xml:space="preserve">State Entitlement Share                                                                                                                                                                                 </t>
  </si>
  <si>
    <t>Missoula Water PILT</t>
  </si>
  <si>
    <t xml:space="preserve">Library Fees (Not Fines)                                                                                                                                                                                </t>
  </si>
  <si>
    <t xml:space="preserve">Ill-Borrowing Library Fees                                                                                                                                                                              </t>
  </si>
  <si>
    <t xml:space="preserve">Telefax Fee                                                                                                                                                                                             </t>
  </si>
  <si>
    <t xml:space="preserve">Library Fines &amp; Forfeits                                                                                                                                                                                </t>
  </si>
  <si>
    <t>Misc Revenue - Library Foundation</t>
  </si>
  <si>
    <t xml:space="preserve">Other Miscellaneous Revenue                                                                                                                                                                             </t>
  </si>
  <si>
    <t>Spectrum Rental</t>
  </si>
  <si>
    <t xml:space="preserve">Trf  From Permissive Medical Levy                                                                                                                                                                       </t>
  </si>
  <si>
    <t xml:space="preserve">Trf From Development Park                                                                                                                                                                               </t>
  </si>
  <si>
    <t xml:space="preserve">Permanent Salaries                                                                                                                                                                                      </t>
  </si>
  <si>
    <t xml:space="preserve">Fringe Benefits                                                                                                                                                                                         </t>
  </si>
  <si>
    <t xml:space="preserve">Employee Assistance Program                                                                                                                                                                             </t>
  </si>
  <si>
    <t xml:space="preserve">Annual Increase                                                                                                                                                                                         </t>
  </si>
  <si>
    <t xml:space="preserve">Tech Supplies                                                                                                                                                                                           </t>
  </si>
  <si>
    <t xml:space="preserve">Office Supplies                                                                                                                                                                                         </t>
  </si>
  <si>
    <t xml:space="preserve">Printing, Duplication, And Microfilm Supplies                                                                                                                                                           </t>
  </si>
  <si>
    <t xml:space="preserve">Operating Supplies                                                                                                                                                                                      </t>
  </si>
  <si>
    <t xml:space="preserve">Janitorial Supplies                                                                                                                                                                                     </t>
  </si>
  <si>
    <t xml:space="preserve">Repair &amp; Maintenance Supplies                                                                                                                                                                           </t>
  </si>
  <si>
    <t xml:space="preserve">Gas &amp; Diesel Fuel                                                                                                                                                                                       </t>
  </si>
  <si>
    <t xml:space="preserve">Tools &amp; Materials                                                                                                                                                                                       </t>
  </si>
  <si>
    <t xml:space="preserve">Postage                                                                                                                                                                                                 </t>
  </si>
  <si>
    <t xml:space="preserve">Printing/Litho Costs                                                                                                                                                                                    </t>
  </si>
  <si>
    <t xml:space="preserve">Outreach                                                                                                                                                                                                </t>
  </si>
  <si>
    <t xml:space="preserve">Public Relations Materials                                                                                                                                                                              </t>
  </si>
  <si>
    <t xml:space="preserve">Heat, Light, Water                                                                                                                                                                                      </t>
  </si>
  <si>
    <t xml:space="preserve">Garbage Collection                                                                                                                                                                                      </t>
  </si>
  <si>
    <t xml:space="preserve">Phone Basic                                                                                                                                                                                             </t>
  </si>
  <si>
    <t xml:space="preserve">Contracted Services                                                                                                                                                                                     </t>
  </si>
  <si>
    <t xml:space="preserve">Office Equipment Mtc                                                                                                                                                                                    </t>
  </si>
  <si>
    <t xml:space="preserve">Ground Maintenance &amp; Repair                                                                                                                                                                             </t>
  </si>
  <si>
    <t xml:space="preserve">Equipment Repair &amp; Maintenance                                                                                                                                                                          </t>
  </si>
  <si>
    <t xml:space="preserve">Mileage - Private Vehicle                                                                                                                                                                               </t>
  </si>
  <si>
    <t xml:space="preserve">Meals Lodging Incidentals                                                                                                                                                                               </t>
  </si>
  <si>
    <t xml:space="preserve">General Training (Staff)                                                                                                                                                                                </t>
  </si>
  <si>
    <t xml:space="preserve">Capital - Office Equipment                                                                                                                                                                              </t>
  </si>
  <si>
    <t xml:space="preserve">Capital - Library Books                                                                                                                                                                                 </t>
  </si>
  <si>
    <t xml:space="preserve">OT Full-Time                                                                                                                                                                                            </t>
  </si>
  <si>
    <t xml:space="preserve">Books, Catalogs, Brochures                                                                                                                                                                              </t>
  </si>
  <si>
    <t xml:space="preserve">Termination Reserve                                                                                                                                                                                     </t>
  </si>
  <si>
    <t>2220.000.000.460140.373.00000</t>
  </si>
  <si>
    <t>Meals Lodging Incidentals</t>
  </si>
  <si>
    <t>FY2023</t>
  </si>
  <si>
    <t>2220.000.000.312000.000.00000</t>
  </si>
  <si>
    <t>Penalty and Interest on Deliquent Taxes</t>
  </si>
  <si>
    <t>2220.000.000.460110.121.00000</t>
  </si>
  <si>
    <t>OT Full-Time</t>
  </si>
  <si>
    <t>Information Technology Director</t>
  </si>
  <si>
    <t>Safety Specialist</t>
  </si>
  <si>
    <t>2220.000.000.521000.851.00000</t>
  </si>
  <si>
    <t>TRF to Payroll Savings</t>
  </si>
  <si>
    <t xml:space="preserve">Permanent Salaries - PP27                                                                                                                                                                      </t>
  </si>
  <si>
    <t xml:space="preserve">Fringe Benefits - PP27                                                                                                                                                                 </t>
  </si>
  <si>
    <t>2220.000.000.460115.121.00000</t>
  </si>
  <si>
    <t xml:space="preserve">Permanent Salaries - PP27                                                                                                                                                                                  </t>
  </si>
  <si>
    <t xml:space="preserve">Fringe Benefits - PP27                                                                                                                                                                            </t>
  </si>
  <si>
    <t xml:space="preserve">Permanent Salaries - PP27                                                                                                                                                                                 </t>
  </si>
  <si>
    <t>2220.000.000.460150.191.00000</t>
  </si>
  <si>
    <t xml:space="preserve">Permanent Salaries - PP27                                                                                                                                                                                </t>
  </si>
  <si>
    <t xml:space="preserve">Permanent Salaries - PP27                                                                                                                                                                                      </t>
  </si>
  <si>
    <t xml:space="preserve">Fringe Benefits - PP27                                                                                                                                                                                         </t>
  </si>
  <si>
    <t xml:space="preserve">Permanent Salaries - PP 27                                                                                                                                                                           </t>
  </si>
  <si>
    <t xml:space="preserve">Fringe Benefits - PP 27                                                                                                                                                                      </t>
  </si>
  <si>
    <t xml:space="preserve">Permanent Salaries - PP27                                                                                                                                                                                   </t>
  </si>
  <si>
    <t xml:space="preserve">Fringe Benefits - PP27                                                                                                                                                                             </t>
  </si>
  <si>
    <t xml:space="preserve">Permanent Salaries - PP27                                                                                                                                                                                    </t>
  </si>
  <si>
    <t xml:space="preserve">Fringe Benefits -PP27                                                                                                                                                                                       </t>
  </si>
  <si>
    <t>Total Transfers Out - One-time</t>
  </si>
  <si>
    <t>Cash Review</t>
  </si>
  <si>
    <t xml:space="preserve">Beginning Cash </t>
  </si>
  <si>
    <t>Less Reserve Requirement (5%)</t>
  </si>
  <si>
    <t>Available Cash</t>
  </si>
  <si>
    <t>One-time Net Income (Cash Used)</t>
  </si>
  <si>
    <t>Cash Less One-time Net Income (Deficit)</t>
  </si>
  <si>
    <t>Ending Cash Balance (Deficit)</t>
  </si>
  <si>
    <t>MakerSpace Specialist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</si>
</sst>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[$-10409]&quot;$&quot;#,##0;\(&quot;$&quot;#,##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u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5" fontId="7" fillId="0" borderId="2" xfId="0" applyNumberFormat="1" applyFont="1" applyBorder="1" applyAlignment="1">
      <alignment vertical="center"/>
    </xf>
    <xf numFmtId="5" fontId="7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 readingOrder="1"/>
    </xf>
    <xf numFmtId="0" fontId="9" fillId="0" borderId="0" xfId="2" applyFont="1" applyAlignment="1">
      <alignment vertical="center" wrapText="1" readingOrder="1"/>
    </xf>
    <xf numFmtId="164" fontId="3" fillId="0" borderId="3" xfId="1" applyNumberFormat="1" applyFont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5" fontId="7" fillId="0" borderId="0" xfId="0" applyNumberFormat="1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165" fontId="7" fillId="0" borderId="4" xfId="0" applyNumberFormat="1" applyFont="1" applyBorder="1" applyAlignment="1">
      <alignment vertical="center"/>
    </xf>
    <xf numFmtId="164" fontId="9" fillId="0" borderId="0" xfId="1" applyNumberFormat="1" applyFont="1" applyFill="1" applyBorder="1" applyAlignment="1">
      <alignment vertical="center" wrapText="1" readingOrder="1"/>
    </xf>
    <xf numFmtId="164" fontId="9" fillId="0" borderId="3" xfId="1" applyNumberFormat="1" applyFont="1" applyFill="1" applyBorder="1" applyAlignment="1">
      <alignment vertical="center" wrapText="1" readingOrder="1"/>
    </xf>
    <xf numFmtId="164" fontId="7" fillId="0" borderId="0" xfId="0" applyNumberFormat="1" applyFont="1" applyAlignment="1">
      <alignment vertical="center"/>
    </xf>
    <xf numFmtId="165" fontId="6" fillId="0" borderId="2" xfId="1" applyNumberFormat="1" applyFont="1" applyFill="1" applyBorder="1" applyAlignment="1">
      <alignment vertical="center" wrapText="1" readingOrder="1"/>
    </xf>
    <xf numFmtId="165" fontId="6" fillId="0" borderId="0" xfId="1" applyNumberFormat="1" applyFont="1" applyFill="1" applyBorder="1" applyAlignment="1">
      <alignment vertical="center" wrapText="1" readingOrder="1"/>
    </xf>
    <xf numFmtId="0" fontId="6" fillId="0" borderId="0" xfId="2" applyFont="1" applyAlignment="1">
      <alignment vertical="center" wrapText="1" readingOrder="1"/>
    </xf>
    <xf numFmtId="166" fontId="9" fillId="0" borderId="0" xfId="2" applyNumberFormat="1" applyFont="1" applyAlignment="1">
      <alignment vertical="center" wrapText="1" readingOrder="1"/>
    </xf>
    <xf numFmtId="165" fontId="6" fillId="0" borderId="0" xfId="2" applyNumberFormat="1" applyFont="1" applyAlignment="1">
      <alignment vertical="center" wrapText="1" readingOrder="1"/>
    </xf>
    <xf numFmtId="165" fontId="7" fillId="0" borderId="2" xfId="1" applyNumberFormat="1" applyFont="1" applyBorder="1" applyAlignment="1">
      <alignment vertical="center"/>
    </xf>
    <xf numFmtId="166" fontId="6" fillId="0" borderId="2" xfId="2" applyNumberFormat="1" applyFont="1" applyBorder="1" applyAlignment="1">
      <alignment vertical="center" wrapText="1" readingOrder="1"/>
    </xf>
    <xf numFmtId="0" fontId="4" fillId="0" borderId="0" xfId="0" applyFont="1"/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3" xfId="0" applyFont="1" applyBorder="1" applyAlignment="1">
      <alignment horizontal="center"/>
    </xf>
    <xf numFmtId="0" fontId="11" fillId="0" borderId="3" xfId="0" applyFont="1" applyBorder="1"/>
    <xf numFmtId="2" fontId="11" fillId="0" borderId="0" xfId="0" applyNumberFormat="1" applyFont="1" applyAlignment="1">
      <alignment horizontal="center"/>
    </xf>
    <xf numFmtId="0" fontId="6" fillId="0" borderId="0" xfId="0" applyFont="1" applyAlignment="1">
      <alignment horizontal="left" wrapText="1" readingOrder="1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5" fontId="7" fillId="0" borderId="0" xfId="0" applyNumberFormat="1" applyFont="1" applyBorder="1" applyAlignment="1">
      <alignment vertical="center"/>
    </xf>
    <xf numFmtId="5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2" fontId="11" fillId="0" borderId="5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T\CAFR\CAFR%202013\Master\CAFR%202010%20Mast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T\BUDGET\FY%202015\2015%20Master%20P-sheet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issoulacounty-my.sharepoint.com/personal/ahenthorne_missoulacounty_us/Documents/FY2022%20Budget/Budget%20Book%20Worksheets/Department%20Workbooks/2210%20CAPS%20-%20PTO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issoulacounty-my.sharepoint.com/personal/ahenthorne_missoulacounty_us/Documents/FY2022%20Budget/Budget%20Book%20Worksheets/Department%20Workbooks/2300%20Sherif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asic"/>
      <sheetName val="C"/>
      <sheetName val="D"/>
      <sheetName val="D-1"/>
      <sheetName val="D-2"/>
      <sheetName val="Recon"/>
      <sheetName val="F-1"/>
      <sheetName val="G"/>
      <sheetName val="Cash Flows"/>
      <sheetName val="H"/>
      <sheetName val="I"/>
      <sheetName val="Notes"/>
      <sheetName val="K"/>
      <sheetName val="K-1"/>
      <sheetName val="K-2"/>
      <sheetName val="L"/>
      <sheetName val="M"/>
      <sheetName val="M-1"/>
      <sheetName val="N"/>
      <sheetName val="O"/>
      <sheetName val="P"/>
      <sheetName val="OPEB"/>
      <sheetName val="Q"/>
      <sheetName val="R"/>
      <sheetName val="S"/>
      <sheetName val="Blank3"/>
      <sheetName val="OPEB Stmt"/>
      <sheetName val="General"/>
      <sheetName val="Major"/>
      <sheetName val="Balance"/>
      <sheetName val="Balance-1"/>
      <sheetName val="Balance-2"/>
      <sheetName val="Balance-3"/>
      <sheetName val="Fund Bal"/>
      <sheetName val="Fund Bal-1"/>
      <sheetName val="Fund Bal-2"/>
      <sheetName val="Fund Bal-3"/>
      <sheetName val="Blank1"/>
      <sheetName val="Nonmajor"/>
      <sheetName val="NonMaj-2"/>
      <sheetName val="Internal"/>
      <sheetName val="AK"/>
      <sheetName val="AM"/>
      <sheetName val="AL"/>
      <sheetName val="Inv Trust"/>
      <sheetName val="Inv Trust2"/>
      <sheetName val="Agency"/>
      <sheetName val="Capital Assets"/>
      <sheetName val="AV"/>
      <sheetName val="AW"/>
      <sheetName val="Blank4"/>
      <sheetName val="Net Assets"/>
      <sheetName val="NA Changes "/>
      <sheetName val="FB Stat"/>
      <sheetName val="FB Changes"/>
      <sheetName val="BOC"/>
      <sheetName val="BB"/>
      <sheetName val="BC"/>
      <sheetName val="BD"/>
      <sheetName val="BE1"/>
      <sheetName val="BF"/>
      <sheetName val="BG"/>
      <sheetName val="BH"/>
      <sheetName val="BI"/>
      <sheetName val="BI-1"/>
      <sheetName val="BJ"/>
      <sheetName val="BK"/>
      <sheetName val="BM"/>
      <sheetName val="BN"/>
      <sheetName val="BO"/>
      <sheetName val="BP"/>
      <sheetName val="BR"/>
      <sheetName val="BS"/>
      <sheetName val="FTE"/>
      <sheetName val="Op Ind"/>
      <sheetName val="CA Stats"/>
      <sheetName val="BT"/>
      <sheetName val="Blank6"/>
      <sheetName val="SEFA Lead"/>
      <sheetName val="SEFA"/>
      <sheetName val="BV1"/>
      <sheetName val="BW"/>
      <sheetName val="Errors"/>
      <sheetName val="Signatures"/>
      <sheetName val="Logo"/>
      <sheetName val="Blank"/>
      <sheetName val="Blankno#"/>
      <sheetName val="Don't Use"/>
      <sheetName val="E"/>
      <sheetName val="E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 PP Yrs"/>
      <sheetName val="FA"/>
      <sheetName val="BREDD"/>
      <sheetName val="Summary"/>
      <sheetName val="Fringe"/>
      <sheetName val="Com"/>
      <sheetName val="Spec Proj"/>
      <sheetName val="JP-1"/>
      <sheetName val="JP-2"/>
      <sheetName val="Att"/>
      <sheetName val="Fin"/>
      <sheetName val="Rec"/>
      <sheetName val="Elect"/>
      <sheetName val="Treas"/>
      <sheetName val="Rec Mgmt"/>
      <sheetName val="Aud"/>
      <sheetName val="Fac Mgmt"/>
      <sheetName val="Emer Mgmt"/>
      <sheetName val="HR"/>
      <sheetName val="Supt Sch"/>
      <sheetName val="Surveyor"/>
      <sheetName val="GIS"/>
      <sheetName val="BCD"/>
      <sheetName val="RBS"/>
      <sheetName val="RSID Admin"/>
      <sheetName val="SLR"/>
      <sheetName val="RSIDS"/>
      <sheetName val="Fair"/>
      <sheetName val="Clerk Ct"/>
      <sheetName val="Lib"/>
      <sheetName val="Parks"/>
      <sheetName val="CAPS"/>
      <sheetName val="Grants"/>
      <sheetName val="SAP"/>
      <sheetName val="RVSD"/>
      <sheetName val="Mus"/>
      <sheetName val="Ext"/>
      <sheetName val="Weed"/>
      <sheetName val="LMD"/>
      <sheetName val="Health"/>
      <sheetName val="WQD"/>
      <sheetName val="AC"/>
      <sheetName val="JV"/>
      <sheetName val="PHC"/>
      <sheetName val="Sher"/>
      <sheetName val="Ct Sup"/>
      <sheetName val="Det"/>
      <sheetName val="Drug"/>
      <sheetName val="IS-Tech"/>
      <sheetName val="PBX"/>
      <sheetName val="Risk"/>
      <sheetName val="EB"/>
      <sheetName val="WC"/>
      <sheetName val="CVA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2015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8">
          <cell r="G8">
            <v>21435</v>
          </cell>
        </row>
      </sheetData>
      <sheetData sheetId="15"/>
      <sheetData sheetId="16"/>
      <sheetData sheetId="17"/>
      <sheetData sheetId="18">
        <row r="8">
          <cell r="G8">
            <v>53536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ks Data Check"/>
      <sheetName val="FY2022 Budget Requests"/>
      <sheetName val="2210 Cash Review"/>
      <sheetName val="00605 WR Park Cash"/>
      <sheetName val="CALC - Parks Sum"/>
      <sheetName val="CALC - Parks"/>
      <sheetName val="CALC - PTOL Pers"/>
      <sheetName val="2210 Sum"/>
      <sheetName val="2210"/>
      <sheetName val="Parks Pers"/>
      <sheetName val="4027"/>
      <sheetName val="4028"/>
      <sheetName val="4031"/>
      <sheetName val="4035"/>
      <sheetName val="4036"/>
      <sheetName val="4070"/>
      <sheetName val="4071"/>
      <sheetName val="Parks-Pluto"/>
      <sheetName val="TABLE - Parks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2210.000.000.311010.000.00000</v>
          </cell>
          <cell r="N2" t="str">
            <v>Ongoing</v>
          </cell>
          <cell r="Q2">
            <v>-739433</v>
          </cell>
          <cell r="T2">
            <v>-893412</v>
          </cell>
          <cell r="U2">
            <v>-868348</v>
          </cell>
        </row>
        <row r="3">
          <cell r="C3" t="str">
            <v>2210.000.000.311015.000.00000</v>
          </cell>
          <cell r="N3" t="str">
            <v>Ongoing</v>
          </cell>
          <cell r="Q3">
            <v>0</v>
          </cell>
          <cell r="T3">
            <v>0</v>
          </cell>
          <cell r="U3">
            <v>0</v>
          </cell>
        </row>
        <row r="4">
          <cell r="C4" t="str">
            <v>2210.000.000.311021.000.00000</v>
          </cell>
          <cell r="N4" t="str">
            <v>Ongoing</v>
          </cell>
          <cell r="Q4">
            <v>0</v>
          </cell>
          <cell r="T4">
            <v>0</v>
          </cell>
          <cell r="U4">
            <v>0</v>
          </cell>
        </row>
        <row r="5">
          <cell r="C5" t="str">
            <v>2210.000.000.311022.000.00000</v>
          </cell>
          <cell r="N5" t="str">
            <v>Ongoing</v>
          </cell>
          <cell r="Q5">
            <v>0</v>
          </cell>
          <cell r="T5">
            <v>0</v>
          </cell>
          <cell r="U5">
            <v>0</v>
          </cell>
        </row>
        <row r="6">
          <cell r="C6" t="str">
            <v>2210.000.000.312000.000.00000</v>
          </cell>
          <cell r="N6" t="str">
            <v>Ongoing</v>
          </cell>
          <cell r="Q6">
            <v>0</v>
          </cell>
          <cell r="T6">
            <v>0</v>
          </cell>
          <cell r="U6">
            <v>0</v>
          </cell>
        </row>
        <row r="7">
          <cell r="C7" t="str">
            <v>2210.000.000.333041.000.00000</v>
          </cell>
          <cell r="N7" t="str">
            <v>Ongoing</v>
          </cell>
          <cell r="Q7">
            <v>-962</v>
          </cell>
          <cell r="T7">
            <v>-962</v>
          </cell>
          <cell r="U7">
            <v>-962</v>
          </cell>
        </row>
        <row r="8">
          <cell r="C8" t="str">
            <v>2210.000.000.335230.000.00000</v>
          </cell>
          <cell r="N8" t="str">
            <v>Ongoing</v>
          </cell>
          <cell r="Q8">
            <v>-16186</v>
          </cell>
          <cell r="T8">
            <v>-16186</v>
          </cell>
          <cell r="U8">
            <v>-16186</v>
          </cell>
        </row>
        <row r="9">
          <cell r="C9" t="str">
            <v>2210.000.000.360050.000.00000</v>
          </cell>
          <cell r="N9" t="str">
            <v>Ongoing</v>
          </cell>
          <cell r="Q9">
            <v>0</v>
          </cell>
          <cell r="T9">
            <v>0</v>
          </cell>
          <cell r="U9">
            <v>0</v>
          </cell>
        </row>
        <row r="10">
          <cell r="C10" t="str">
            <v>2210.000.000.383001.000.00000</v>
          </cell>
          <cell r="N10" t="str">
            <v>Ongoing</v>
          </cell>
          <cell r="Q10">
            <v>-7161</v>
          </cell>
          <cell r="T10">
            <v>-7161</v>
          </cell>
          <cell r="U10">
            <v>-7161</v>
          </cell>
        </row>
        <row r="11">
          <cell r="C11" t="str">
            <v>2210.000.000.383002.000.00000</v>
          </cell>
          <cell r="N11" t="str">
            <v>Ongoing</v>
          </cell>
          <cell r="Q11">
            <v>-27793</v>
          </cell>
          <cell r="T11">
            <v>-27793</v>
          </cell>
          <cell r="U11">
            <v>-27793</v>
          </cell>
        </row>
        <row r="12">
          <cell r="C12" t="str">
            <v>2210.000.000.383019.000.00000</v>
          </cell>
          <cell r="N12" t="str">
            <v>Ongoing</v>
          </cell>
          <cell r="Q12">
            <v>0</v>
          </cell>
          <cell r="T12">
            <v>0</v>
          </cell>
          <cell r="U12">
            <v>0</v>
          </cell>
        </row>
        <row r="13">
          <cell r="C13" t="str">
            <v>2210.000.000.383027.000.00000</v>
          </cell>
          <cell r="N13" t="str">
            <v>Ongoing</v>
          </cell>
          <cell r="Q13">
            <v>0</v>
          </cell>
          <cell r="T13">
            <v>0</v>
          </cell>
          <cell r="U13">
            <v>0</v>
          </cell>
        </row>
        <row r="14">
          <cell r="C14" t="str">
            <v>2210.000.000.460431.111.00000</v>
          </cell>
          <cell r="N14" t="str">
            <v>Ongoing</v>
          </cell>
          <cell r="Q14">
            <v>260303</v>
          </cell>
          <cell r="T14">
            <v>260303</v>
          </cell>
          <cell r="U14">
            <v>261564</v>
          </cell>
        </row>
        <row r="15">
          <cell r="C15" t="str">
            <v>2210.000.000.460431.112.00000</v>
          </cell>
          <cell r="N15" t="str">
            <v>Ongoing</v>
          </cell>
          <cell r="Q15">
            <v>6875</v>
          </cell>
          <cell r="T15">
            <v>6875</v>
          </cell>
          <cell r="U15">
            <v>6875</v>
          </cell>
        </row>
        <row r="16">
          <cell r="C16" t="str">
            <v>2210.000.000.460431.135.00000</v>
          </cell>
          <cell r="N16" t="str">
            <v>Ongoing</v>
          </cell>
          <cell r="Q16">
            <v>0</v>
          </cell>
          <cell r="T16">
            <v>0</v>
          </cell>
          <cell r="U16">
            <v>0</v>
          </cell>
        </row>
        <row r="17">
          <cell r="C17" t="str">
            <v>2210.000.000.460431.136.00000</v>
          </cell>
          <cell r="N17" t="str">
            <v>Ongoing</v>
          </cell>
          <cell r="Q17">
            <v>0</v>
          </cell>
          <cell r="T17">
            <v>0</v>
          </cell>
          <cell r="U17">
            <v>0</v>
          </cell>
        </row>
        <row r="18">
          <cell r="C18" t="str">
            <v>2210.000.000.460431.137.00000</v>
          </cell>
          <cell r="N18" t="str">
            <v>Ongoing</v>
          </cell>
          <cell r="Q18">
            <v>0</v>
          </cell>
          <cell r="T18">
            <v>0</v>
          </cell>
          <cell r="U18">
            <v>0</v>
          </cell>
        </row>
        <row r="19">
          <cell r="C19" t="str">
            <v>2210.000.000.460431.141.00000</v>
          </cell>
          <cell r="N19" t="str">
            <v>Ongoing</v>
          </cell>
          <cell r="Q19">
            <v>86079</v>
          </cell>
          <cell r="T19">
            <v>86079</v>
          </cell>
          <cell r="U19">
            <v>85863</v>
          </cell>
        </row>
        <row r="20">
          <cell r="C20" t="str">
            <v>2210.000.000.460431.142.00000</v>
          </cell>
          <cell r="N20" t="str">
            <v>Ongoing</v>
          </cell>
          <cell r="Q20">
            <v>0</v>
          </cell>
          <cell r="T20">
            <v>0</v>
          </cell>
          <cell r="U20">
            <v>0</v>
          </cell>
        </row>
        <row r="21">
          <cell r="C21" t="str">
            <v>2210.000.000.460431.143.00000</v>
          </cell>
          <cell r="N21" t="str">
            <v>Ongoing</v>
          </cell>
          <cell r="Q21">
            <v>0</v>
          </cell>
          <cell r="T21">
            <v>0</v>
          </cell>
          <cell r="U21">
            <v>0</v>
          </cell>
        </row>
        <row r="22">
          <cell r="C22" t="str">
            <v>2210.000.000.460431.144.00000</v>
          </cell>
          <cell r="N22" t="str">
            <v>Ongoing</v>
          </cell>
          <cell r="Q22">
            <v>0</v>
          </cell>
          <cell r="T22">
            <v>0</v>
          </cell>
          <cell r="U22">
            <v>0</v>
          </cell>
        </row>
        <row r="23">
          <cell r="C23" t="str">
            <v>2210.000.000.460431.145.00000</v>
          </cell>
          <cell r="N23" t="str">
            <v>Ongoing</v>
          </cell>
          <cell r="Q23">
            <v>0</v>
          </cell>
          <cell r="T23">
            <v>0</v>
          </cell>
          <cell r="U23">
            <v>0</v>
          </cell>
        </row>
        <row r="24">
          <cell r="C24" t="str">
            <v>2210.000.000.460431.191.00000</v>
          </cell>
          <cell r="N24" t="str">
            <v>Ongoing</v>
          </cell>
          <cell r="Q24">
            <v>0</v>
          </cell>
          <cell r="T24">
            <v>0</v>
          </cell>
          <cell r="U24">
            <v>0</v>
          </cell>
        </row>
        <row r="25">
          <cell r="C25" t="str">
            <v>2210.000.000.460431.194.00000</v>
          </cell>
          <cell r="N25" t="str">
            <v>Ongoing</v>
          </cell>
          <cell r="Q25">
            <v>222</v>
          </cell>
          <cell r="T25">
            <v>222</v>
          </cell>
          <cell r="U25">
            <v>222</v>
          </cell>
        </row>
        <row r="26">
          <cell r="C26" t="str">
            <v>2210.000.000.460431.195.00000</v>
          </cell>
          <cell r="N26" t="str">
            <v>Ongoing</v>
          </cell>
          <cell r="Q26">
            <v>6508</v>
          </cell>
          <cell r="T26">
            <v>6508</v>
          </cell>
          <cell r="U26">
            <v>6539</v>
          </cell>
        </row>
        <row r="27">
          <cell r="C27" t="str">
            <v>2210.000.000.460431.210.00000</v>
          </cell>
          <cell r="N27" t="str">
            <v>Ongoing</v>
          </cell>
          <cell r="Q27">
            <v>2500</v>
          </cell>
          <cell r="T27">
            <v>2500</v>
          </cell>
          <cell r="U27">
            <v>2500</v>
          </cell>
        </row>
        <row r="28">
          <cell r="C28" t="str">
            <v>2210.000.000.460431.241.00000</v>
          </cell>
          <cell r="N28" t="str">
            <v>Ongoing</v>
          </cell>
          <cell r="Q28">
            <v>7161</v>
          </cell>
          <cell r="T28">
            <v>7161</v>
          </cell>
          <cell r="U28">
            <v>7161</v>
          </cell>
        </row>
        <row r="29">
          <cell r="C29" t="str">
            <v>2210.000.000.460431.241.00000</v>
          </cell>
          <cell r="N29" t="str">
            <v>One-time</v>
          </cell>
          <cell r="Q29">
            <v>0</v>
          </cell>
          <cell r="T29">
            <v>4650</v>
          </cell>
          <cell r="U29">
            <v>4650</v>
          </cell>
        </row>
        <row r="30">
          <cell r="C30" t="str">
            <v>2210.000.000.460431.311.00000</v>
          </cell>
          <cell r="N30" t="str">
            <v>Ongoing</v>
          </cell>
          <cell r="Q30">
            <v>500</v>
          </cell>
          <cell r="T30">
            <v>500</v>
          </cell>
          <cell r="U30">
            <v>500</v>
          </cell>
        </row>
        <row r="31">
          <cell r="C31" t="str">
            <v>2210.000.000.460431.321.00000</v>
          </cell>
          <cell r="N31" t="str">
            <v>Ongoing</v>
          </cell>
          <cell r="Q31">
            <v>1200</v>
          </cell>
          <cell r="T31">
            <v>1200</v>
          </cell>
          <cell r="U31">
            <v>1200</v>
          </cell>
        </row>
        <row r="32">
          <cell r="C32" t="str">
            <v>2210.000.000.460431.335.00000</v>
          </cell>
          <cell r="N32" t="str">
            <v>Ongoing</v>
          </cell>
          <cell r="Q32">
            <v>900</v>
          </cell>
          <cell r="T32">
            <v>900</v>
          </cell>
          <cell r="U32">
            <v>900</v>
          </cell>
        </row>
        <row r="33">
          <cell r="C33" t="str">
            <v>2210.000.000.460431.345.00000</v>
          </cell>
          <cell r="N33" t="str">
            <v>Ongoing</v>
          </cell>
          <cell r="Q33">
            <v>2820</v>
          </cell>
          <cell r="T33">
            <v>2820</v>
          </cell>
          <cell r="U33">
            <v>2820</v>
          </cell>
        </row>
        <row r="34">
          <cell r="C34" t="str">
            <v>2210.000.000.460431.346.00000</v>
          </cell>
          <cell r="N34" t="str">
            <v>Ongoing</v>
          </cell>
          <cell r="Q34">
            <v>600</v>
          </cell>
          <cell r="T34">
            <v>1092</v>
          </cell>
          <cell r="U34">
            <v>1092</v>
          </cell>
        </row>
        <row r="35">
          <cell r="C35" t="str">
            <v>2210.000.000.460431.357.00528</v>
          </cell>
          <cell r="N35" t="str">
            <v>Ongoing</v>
          </cell>
          <cell r="Q35">
            <v>6150</v>
          </cell>
          <cell r="T35">
            <v>6276</v>
          </cell>
          <cell r="U35">
            <v>6276</v>
          </cell>
        </row>
        <row r="36">
          <cell r="C36" t="str">
            <v>2210.000.000.460432.357.01040</v>
          </cell>
          <cell r="N36" t="str">
            <v>Ongoing</v>
          </cell>
          <cell r="Q36">
            <v>292828</v>
          </cell>
          <cell r="T36">
            <v>307641</v>
          </cell>
          <cell r="U36">
            <v>307641</v>
          </cell>
        </row>
        <row r="37">
          <cell r="C37" t="str">
            <v>2210.000.000.460432.357.01041</v>
          </cell>
          <cell r="N37" t="str">
            <v>Ongoing</v>
          </cell>
          <cell r="Q37">
            <v>0</v>
          </cell>
          <cell r="T37">
            <v>0</v>
          </cell>
          <cell r="U37">
            <v>0</v>
          </cell>
        </row>
        <row r="38">
          <cell r="C38" t="str">
            <v>2210.000.000.460432.358.00000</v>
          </cell>
          <cell r="N38" t="str">
            <v>One-time</v>
          </cell>
          <cell r="Q38">
            <v>0</v>
          </cell>
          <cell r="T38">
            <v>4000</v>
          </cell>
          <cell r="U38">
            <v>4000</v>
          </cell>
        </row>
        <row r="39">
          <cell r="C39" t="str">
            <v>2210.000.000.460432.358.00000</v>
          </cell>
          <cell r="N39" t="str">
            <v>Ongoing</v>
          </cell>
          <cell r="Q39">
            <v>5000</v>
          </cell>
          <cell r="T39">
            <v>5000</v>
          </cell>
          <cell r="U39">
            <v>5000</v>
          </cell>
        </row>
        <row r="40">
          <cell r="C40" t="str">
            <v>2210.000.000.460432.358.36002</v>
          </cell>
          <cell r="N40" t="str">
            <v>One-time</v>
          </cell>
          <cell r="Q40"/>
          <cell r="T40">
            <v>10000</v>
          </cell>
          <cell r="U40">
            <v>10000</v>
          </cell>
        </row>
        <row r="41">
          <cell r="C41" t="str">
            <v>2210.000.000.460431.365.00000</v>
          </cell>
          <cell r="N41" t="str">
            <v>One-time</v>
          </cell>
          <cell r="Q41">
            <v>0</v>
          </cell>
          <cell r="T41">
            <v>0</v>
          </cell>
          <cell r="U41">
            <v>0</v>
          </cell>
        </row>
        <row r="42">
          <cell r="C42" t="str">
            <v>2210.000.000.460431.365.00000</v>
          </cell>
          <cell r="N42" t="str">
            <v>Ongoing</v>
          </cell>
          <cell r="Q42">
            <v>80000</v>
          </cell>
          <cell r="T42">
            <v>86000</v>
          </cell>
          <cell r="U42">
            <v>86000</v>
          </cell>
        </row>
        <row r="43">
          <cell r="C43" t="str">
            <v>2210.000.000.460431.365.36002</v>
          </cell>
          <cell r="N43" t="str">
            <v>Ongoing</v>
          </cell>
          <cell r="Q43"/>
          <cell r="T43">
            <v>15000</v>
          </cell>
          <cell r="U43">
            <v>15000</v>
          </cell>
        </row>
        <row r="44">
          <cell r="C44" t="str">
            <v>2210.000.000.460431.371.00000</v>
          </cell>
          <cell r="N44" t="str">
            <v>Ongoing</v>
          </cell>
          <cell r="Q44">
            <v>2500</v>
          </cell>
          <cell r="T44">
            <v>2500</v>
          </cell>
          <cell r="U44">
            <v>2500</v>
          </cell>
        </row>
        <row r="45">
          <cell r="C45" t="str">
            <v>2210.000.000.460431.372.00000</v>
          </cell>
          <cell r="N45" t="str">
            <v>Ongoing</v>
          </cell>
          <cell r="Q45">
            <v>200</v>
          </cell>
          <cell r="T45">
            <v>200</v>
          </cell>
          <cell r="U45">
            <v>200</v>
          </cell>
        </row>
        <row r="46">
          <cell r="C46" t="str">
            <v>2210.000.000.460431.373.00000</v>
          </cell>
          <cell r="N46" t="str">
            <v>Ongoing</v>
          </cell>
          <cell r="Q46">
            <v>3400</v>
          </cell>
          <cell r="T46">
            <v>3400</v>
          </cell>
          <cell r="U46">
            <v>3400</v>
          </cell>
        </row>
        <row r="47">
          <cell r="C47" t="str">
            <v>2210.000.000.460431.380.00000</v>
          </cell>
          <cell r="N47" t="str">
            <v>Ongoing</v>
          </cell>
          <cell r="Q47">
            <v>4200</v>
          </cell>
          <cell r="T47">
            <v>4200</v>
          </cell>
          <cell r="U47">
            <v>4200</v>
          </cell>
        </row>
        <row r="48">
          <cell r="C48" t="str">
            <v>2210.000.000.460431.383.00000</v>
          </cell>
          <cell r="N48" t="str">
            <v>Ongoing</v>
          </cell>
          <cell r="Q48">
            <v>500</v>
          </cell>
          <cell r="T48">
            <v>500</v>
          </cell>
          <cell r="U48">
            <v>500</v>
          </cell>
        </row>
        <row r="49">
          <cell r="C49" t="str">
            <v>2210.000.000.460431.540.00000</v>
          </cell>
          <cell r="N49" t="str">
            <v>Ongoing</v>
          </cell>
          <cell r="Q49">
            <v>555</v>
          </cell>
          <cell r="T49">
            <v>555</v>
          </cell>
          <cell r="U49">
            <v>555</v>
          </cell>
        </row>
        <row r="50">
          <cell r="C50" t="str">
            <v>2210.000.000.460432.562.00000</v>
          </cell>
          <cell r="N50" t="str">
            <v>Ongoing</v>
          </cell>
          <cell r="Q50">
            <v>6030</v>
          </cell>
          <cell r="T50">
            <v>6030</v>
          </cell>
          <cell r="U50">
            <v>6030</v>
          </cell>
        </row>
        <row r="51">
          <cell r="C51" t="str">
            <v>2210.000.000.521000.826.00000</v>
          </cell>
          <cell r="N51" t="str">
            <v>Ongoing</v>
          </cell>
          <cell r="Q51">
            <v>1200</v>
          </cell>
          <cell r="T51">
            <v>1200</v>
          </cell>
          <cell r="U51">
            <v>1200</v>
          </cell>
        </row>
        <row r="52">
          <cell r="C52" t="str">
            <v>2210.000.000.521000.834.00000</v>
          </cell>
          <cell r="N52" t="str">
            <v>Ongoing</v>
          </cell>
          <cell r="Q52">
            <v>38487</v>
          </cell>
          <cell r="T52">
            <v>38487</v>
          </cell>
          <cell r="U52">
            <v>38487</v>
          </cell>
        </row>
        <row r="53">
          <cell r="C53" t="str">
            <v>2210.000.000.521000.871.90360</v>
          </cell>
          <cell r="N53" t="str">
            <v>One-time</v>
          </cell>
          <cell r="Q53"/>
          <cell r="T53">
            <v>25000</v>
          </cell>
          <cell r="U53">
            <v>25000</v>
          </cell>
        </row>
        <row r="54">
          <cell r="C54" t="str">
            <v>2210.000.000.521000.871.00000</v>
          </cell>
          <cell r="N54" t="str">
            <v>Ongoing</v>
          </cell>
          <cell r="Q54">
            <v>60000</v>
          </cell>
          <cell r="T54">
            <v>60000</v>
          </cell>
          <cell r="U54">
            <v>60000</v>
          </cell>
        </row>
        <row r="55">
          <cell r="C55" t="str">
            <v>2210.000.000.346500.000.00605</v>
          </cell>
          <cell r="N55" t="str">
            <v>Ongoing</v>
          </cell>
          <cell r="Q55">
            <v>-3500</v>
          </cell>
          <cell r="T55">
            <v>-3500</v>
          </cell>
          <cell r="U55">
            <v>-3500</v>
          </cell>
        </row>
        <row r="56">
          <cell r="C56" t="str">
            <v>2210.000.000.361500.000.00605</v>
          </cell>
          <cell r="N56" t="str">
            <v>Ongoing</v>
          </cell>
          <cell r="Q56">
            <v>-2000</v>
          </cell>
          <cell r="T56">
            <v>-2000</v>
          </cell>
          <cell r="U56">
            <v>-2000</v>
          </cell>
        </row>
        <row r="57">
          <cell r="C57" t="str">
            <v>2210.000.000.365000.000.00605</v>
          </cell>
          <cell r="N57" t="str">
            <v>Ongoing</v>
          </cell>
          <cell r="Q57">
            <v>-3979</v>
          </cell>
          <cell r="T57">
            <v>0</v>
          </cell>
          <cell r="U57">
            <v>0</v>
          </cell>
        </row>
        <row r="58">
          <cell r="C58" t="str">
            <v>2210.000.000.460432.220.00605</v>
          </cell>
          <cell r="N58" t="str">
            <v>Ongoing</v>
          </cell>
          <cell r="Q58">
            <v>825</v>
          </cell>
          <cell r="T58">
            <v>825</v>
          </cell>
          <cell r="U58">
            <v>825</v>
          </cell>
        </row>
        <row r="59">
          <cell r="C59" t="str">
            <v>2210.000.000.460432.340.00605</v>
          </cell>
          <cell r="N59" t="str">
            <v>Ongoing</v>
          </cell>
          <cell r="Q59">
            <v>2000</v>
          </cell>
          <cell r="T59">
            <v>3000</v>
          </cell>
          <cell r="U59">
            <v>3000</v>
          </cell>
        </row>
        <row r="60">
          <cell r="C60" t="str">
            <v>2210.000.000.460432.341.00605</v>
          </cell>
          <cell r="N60" t="str">
            <v>Ongoing</v>
          </cell>
          <cell r="Q60">
            <v>1400</v>
          </cell>
          <cell r="T60">
            <v>1400</v>
          </cell>
          <cell r="U60">
            <v>1400</v>
          </cell>
        </row>
        <row r="61">
          <cell r="C61" t="str">
            <v>2210.000.000.460432.365.00605</v>
          </cell>
          <cell r="N61" t="str">
            <v>Ongoing</v>
          </cell>
          <cell r="Q61">
            <v>3200</v>
          </cell>
          <cell r="T61">
            <v>4200</v>
          </cell>
          <cell r="U61">
            <v>4200</v>
          </cell>
        </row>
        <row r="62">
          <cell r="C62" t="str">
            <v>2210.000.000.460432.541.00605</v>
          </cell>
          <cell r="N62" t="str">
            <v>Ongoing</v>
          </cell>
          <cell r="Q62">
            <v>2000</v>
          </cell>
          <cell r="T62">
            <v>2000</v>
          </cell>
          <cell r="U62">
            <v>2000</v>
          </cell>
        </row>
        <row r="63">
          <cell r="C63" t="str">
            <v>2210.000.000.460432.576.00605</v>
          </cell>
          <cell r="N63" t="str">
            <v>Ongoing</v>
          </cell>
          <cell r="Q63">
            <v>300</v>
          </cell>
          <cell r="T63">
            <v>300</v>
          </cell>
          <cell r="U63">
            <v>300</v>
          </cell>
        </row>
        <row r="64">
          <cell r="C64" t="str">
            <v>2210.000.000.460431.111.83510</v>
          </cell>
          <cell r="N64" t="str">
            <v>One-time</v>
          </cell>
          <cell r="Q64">
            <v>0</v>
          </cell>
          <cell r="T64">
            <v>0</v>
          </cell>
          <cell r="U64">
            <v>0</v>
          </cell>
        </row>
        <row r="65">
          <cell r="C65" t="str">
            <v>2210.000.000.334125.000.90350</v>
          </cell>
          <cell r="N65" t="str">
            <v>One-time</v>
          </cell>
          <cell r="Q65">
            <v>0</v>
          </cell>
          <cell r="T65">
            <v>0</v>
          </cell>
          <cell r="U65">
            <v>-21600</v>
          </cell>
        </row>
        <row r="66">
          <cell r="C66" t="str">
            <v>2210.000.000.460432.365.90350</v>
          </cell>
          <cell r="N66" t="str">
            <v>One-time</v>
          </cell>
          <cell r="Q66">
            <v>0</v>
          </cell>
          <cell r="T66">
            <v>0</v>
          </cell>
          <cell r="U66">
            <v>24768</v>
          </cell>
        </row>
        <row r="67">
          <cell r="C67" t="str">
            <v>2210.000.000.331065.000.90365</v>
          </cell>
          <cell r="N67" t="str">
            <v>One-time</v>
          </cell>
          <cell r="Q67">
            <v>0</v>
          </cell>
          <cell r="T67">
            <v>0</v>
          </cell>
          <cell r="U67">
            <v>-30000</v>
          </cell>
        </row>
        <row r="68">
          <cell r="C68" t="str">
            <v>2210.000.000.337040.000.90365</v>
          </cell>
          <cell r="N68" t="str">
            <v>One-time</v>
          </cell>
          <cell r="Q68">
            <v>0</v>
          </cell>
          <cell r="T68">
            <v>0</v>
          </cell>
          <cell r="U68">
            <v>-70000</v>
          </cell>
        </row>
        <row r="69">
          <cell r="C69" t="str">
            <v>2210.000.000.460431.357.90365</v>
          </cell>
          <cell r="N69" t="str">
            <v>One-time</v>
          </cell>
          <cell r="Q69">
            <v>0</v>
          </cell>
          <cell r="T69">
            <v>0</v>
          </cell>
          <cell r="U69">
            <v>104000</v>
          </cell>
        </row>
        <row r="70">
          <cell r="C70" t="str">
            <v>2210.000.000.365000.000.00606</v>
          </cell>
          <cell r="N70" t="str">
            <v>One-time</v>
          </cell>
          <cell r="Q70"/>
          <cell r="T70"/>
          <cell r="U70">
            <v>-10000</v>
          </cell>
        </row>
        <row r="71">
          <cell r="C71" t="str">
            <v>2210.000.000.460433.357.00606</v>
          </cell>
          <cell r="N71" t="str">
            <v>One-time</v>
          </cell>
          <cell r="Q71"/>
          <cell r="T71"/>
          <cell r="U71">
            <v>10000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riff Data Check"/>
      <sheetName val="Sheriff-Notes"/>
      <sheetName val="FY2022 Budget Requests"/>
      <sheetName val="FY18-FY21 Budget to Actuals"/>
      <sheetName val="Cash Review"/>
      <sheetName val="CALC - Sheriff Sum"/>
      <sheetName val="CALC - Sheriff"/>
      <sheetName val="Sheriff - TABLE"/>
      <sheetName val="CALC - Sheriff Pers"/>
      <sheetName val="FY22SheriffWageRates"/>
      <sheetName val="Sheriff SUM-PRINT"/>
      <sheetName val="Sheriff-PRINT"/>
      <sheetName val="Sheriff Pers-PRINT"/>
      <sheetName val="2390-PRINT"/>
      <sheetName val="CALC - Drug Grant Pers"/>
      <sheetName val="4016 Sheriff Capital"/>
      <sheetName val="Sheriff-PlutoSum"/>
      <sheetName val="Sheriff-Pluto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2300.000.000.311010.000.00000</v>
          </cell>
          <cell r="S2">
            <v>-6474197</v>
          </cell>
        </row>
        <row r="3">
          <cell r="C3" t="str">
            <v>2300.000.000.311015.000.00000</v>
          </cell>
          <cell r="S3">
            <v>0</v>
          </cell>
        </row>
        <row r="4">
          <cell r="C4" t="str">
            <v>2300.000.000.311021.000.00000</v>
          </cell>
          <cell r="S4">
            <v>0</v>
          </cell>
        </row>
        <row r="5">
          <cell r="C5" t="str">
            <v>2300.000.000.311022.000.00000</v>
          </cell>
          <cell r="S5">
            <v>0</v>
          </cell>
        </row>
        <row r="6">
          <cell r="C6" t="str">
            <v>2300.000.000.312000.000.00000</v>
          </cell>
          <cell r="S6">
            <v>0</v>
          </cell>
        </row>
        <row r="7">
          <cell r="C7" t="str">
            <v>2300.000.000.314140.000.00000</v>
          </cell>
          <cell r="S7">
            <v>-1850000</v>
          </cell>
        </row>
        <row r="8">
          <cell r="C8" t="str">
            <v>2300.000.300.323040.000.00000</v>
          </cell>
          <cell r="S8">
            <v>-40000</v>
          </cell>
        </row>
        <row r="9">
          <cell r="C9" t="str">
            <v>2300.000.300.331020.000.20208</v>
          </cell>
          <cell r="S9">
            <v>-100000</v>
          </cell>
        </row>
        <row r="10">
          <cell r="C10" t="str">
            <v>2300.000.303.331023.000.00000</v>
          </cell>
          <cell r="S10">
            <v>-22850</v>
          </cell>
        </row>
        <row r="11">
          <cell r="C11" t="str">
            <v>2300.000.300.331023.000.20200</v>
          </cell>
          <cell r="S11">
            <v>0</v>
          </cell>
        </row>
        <row r="12">
          <cell r="C12" t="str">
            <v>2300.000.300.331024.000.00000</v>
          </cell>
          <cell r="S12">
            <v>0</v>
          </cell>
        </row>
        <row r="13">
          <cell r="C13" t="str">
            <v>2300.000.300.331026.000.00000</v>
          </cell>
          <cell r="S13">
            <v>-12000</v>
          </cell>
        </row>
        <row r="14">
          <cell r="C14" t="str">
            <v>2300.000.000.333041.000.00000</v>
          </cell>
          <cell r="S14">
            <v>-17336.21</v>
          </cell>
        </row>
        <row r="15">
          <cell r="C15" t="str">
            <v>2300.000.000.335230.000.00000</v>
          </cell>
          <cell r="S15">
            <v>-390572</v>
          </cell>
        </row>
        <row r="16">
          <cell r="C16" t="str">
            <v>2300.000.300.342011.000.00000</v>
          </cell>
          <cell r="S16">
            <v>-75000</v>
          </cell>
        </row>
        <row r="17">
          <cell r="C17" t="str">
            <v>2300.000.300.342031.000.00000</v>
          </cell>
          <cell r="S17">
            <v>-30000</v>
          </cell>
        </row>
        <row r="18">
          <cell r="C18" t="str">
            <v>2300.000.300.342032.000.00000</v>
          </cell>
          <cell r="S18">
            <v>-20000</v>
          </cell>
        </row>
        <row r="19">
          <cell r="C19" t="str">
            <v>2300.000.300.342036.000.00000</v>
          </cell>
          <cell r="S19">
            <v>0</v>
          </cell>
        </row>
        <row r="20">
          <cell r="C20" t="str">
            <v>2300.000.300.342040.000.00000</v>
          </cell>
          <cell r="S20">
            <v>-20000</v>
          </cell>
        </row>
        <row r="21">
          <cell r="C21" t="str">
            <v>2300.000.000.362000.000.00000</v>
          </cell>
          <cell r="S21">
            <v>0</v>
          </cell>
        </row>
        <row r="22">
          <cell r="C22" t="str">
            <v>2300.000.300.362000.000.00000</v>
          </cell>
          <cell r="S22">
            <v>-50000</v>
          </cell>
        </row>
        <row r="23">
          <cell r="C23" t="str">
            <v>2300.000.300.362000.000.20250</v>
          </cell>
          <cell r="S23">
            <v>0</v>
          </cell>
        </row>
        <row r="24">
          <cell r="C24" t="str">
            <v>2300.000.300.362000.000.21002</v>
          </cell>
          <cell r="S24">
            <v>-35000</v>
          </cell>
        </row>
        <row r="25">
          <cell r="C25" t="str">
            <v>2300.000.300.383002.000.00000</v>
          </cell>
          <cell r="S25">
            <v>-556308</v>
          </cell>
        </row>
        <row r="26">
          <cell r="C26" t="str">
            <v>2300.000.000.383019.000.00000</v>
          </cell>
          <cell r="S26">
            <v>0</v>
          </cell>
        </row>
        <row r="27">
          <cell r="C27" t="str">
            <v>2300.000.300.420151.111.00000</v>
          </cell>
          <cell r="S27">
            <v>0</v>
          </cell>
        </row>
        <row r="28">
          <cell r="C28" t="str">
            <v>2300.000.000.420142.111.00000</v>
          </cell>
          <cell r="S28">
            <v>0</v>
          </cell>
        </row>
        <row r="29">
          <cell r="C29" t="str">
            <v>2300.000.302.420110.111.00000</v>
          </cell>
          <cell r="S29">
            <v>0</v>
          </cell>
        </row>
        <row r="30">
          <cell r="C30" t="str">
            <v>2300.000.300.420110.111.00000</v>
          </cell>
          <cell r="S30">
            <v>1015282</v>
          </cell>
        </row>
        <row r="31">
          <cell r="C31" t="str">
            <v>2300.000.300.420110.111.00000</v>
          </cell>
          <cell r="S31">
            <v>0</v>
          </cell>
        </row>
        <row r="32">
          <cell r="C32" t="str">
            <v>2300.000.300.420111.111.00000</v>
          </cell>
          <cell r="S32">
            <v>0</v>
          </cell>
        </row>
        <row r="33">
          <cell r="C33" t="str">
            <v>2300.000.300.420110.111.83510</v>
          </cell>
          <cell r="S33">
            <v>0</v>
          </cell>
        </row>
        <row r="34">
          <cell r="C34" t="str">
            <v>2300.000.300.420110.113.00000</v>
          </cell>
          <cell r="S34">
            <v>1500</v>
          </cell>
        </row>
        <row r="35">
          <cell r="C35" t="str">
            <v>2300.000.300.420110.119.00000</v>
          </cell>
          <cell r="S35">
            <v>10000</v>
          </cell>
        </row>
        <row r="36">
          <cell r="C36" t="str">
            <v>2300.000.300.420110.121.00000</v>
          </cell>
          <cell r="S36">
            <v>142500</v>
          </cell>
        </row>
        <row r="37">
          <cell r="C37" t="str">
            <v>2300.000.300.420110.125.00000</v>
          </cell>
          <cell r="S37">
            <v>2500</v>
          </cell>
        </row>
        <row r="38">
          <cell r="C38" t="str">
            <v>2300.000.300.420110.135.00000</v>
          </cell>
          <cell r="S38">
            <v>0</v>
          </cell>
        </row>
        <row r="39">
          <cell r="C39" t="str">
            <v>2300.000.300.420110.136.00000</v>
          </cell>
          <cell r="S39">
            <v>0</v>
          </cell>
        </row>
        <row r="40">
          <cell r="C40" t="str">
            <v>2300.000.300.420110.137.00000</v>
          </cell>
          <cell r="S40">
            <v>0</v>
          </cell>
        </row>
        <row r="41">
          <cell r="C41" t="str">
            <v>2300.000.300.420110.141.00000</v>
          </cell>
          <cell r="S41">
            <v>347379</v>
          </cell>
        </row>
        <row r="42">
          <cell r="C42" t="str">
            <v>2300.000.300.420151.141.00000</v>
          </cell>
          <cell r="S42">
            <v>0</v>
          </cell>
        </row>
        <row r="43">
          <cell r="C43" t="str">
            <v>2300.000.302.420110.141.00000</v>
          </cell>
          <cell r="S43">
            <v>0</v>
          </cell>
        </row>
        <row r="44">
          <cell r="C44" t="str">
            <v>2300.000.300.420110.141.00000</v>
          </cell>
          <cell r="S44">
            <v>0</v>
          </cell>
        </row>
        <row r="45">
          <cell r="C45" t="str">
            <v>2300.000.300.420110.142.00000</v>
          </cell>
          <cell r="S45">
            <v>0</v>
          </cell>
        </row>
        <row r="46">
          <cell r="C46" t="str">
            <v>2300.000.300.420110.143.00000</v>
          </cell>
          <cell r="S46">
            <v>0</v>
          </cell>
        </row>
        <row r="47">
          <cell r="C47" t="str">
            <v>2300.000.300.420110.144.00000</v>
          </cell>
          <cell r="S47">
            <v>0</v>
          </cell>
        </row>
        <row r="48">
          <cell r="C48" t="str">
            <v>2300.000.300.420110.145.00000</v>
          </cell>
          <cell r="S48">
            <v>0</v>
          </cell>
        </row>
        <row r="49">
          <cell r="C49" t="str">
            <v>2300.000.300.420110.149.00000</v>
          </cell>
          <cell r="S49">
            <v>97200</v>
          </cell>
        </row>
        <row r="50">
          <cell r="C50" t="str">
            <v>2300.000.300.420110.191.00000</v>
          </cell>
          <cell r="S50">
            <v>25000</v>
          </cell>
        </row>
        <row r="51">
          <cell r="C51" t="str">
            <v>2300.000.300.420110.194.00000</v>
          </cell>
          <cell r="S51">
            <v>557</v>
          </cell>
        </row>
        <row r="52">
          <cell r="C52" t="str">
            <v>2300.000.300.420110.195.00000</v>
          </cell>
          <cell r="S52">
            <v>26090</v>
          </cell>
        </row>
        <row r="53">
          <cell r="C53" t="str">
            <v>2300.000.300.420110.202.00000</v>
          </cell>
          <cell r="S53">
            <v>7000</v>
          </cell>
        </row>
        <row r="54">
          <cell r="C54" t="str">
            <v>2300.000.300.420110.208.00000</v>
          </cell>
          <cell r="S54">
            <v>45167</v>
          </cell>
        </row>
        <row r="55">
          <cell r="C55" t="str">
            <v>2300.000.300.420110.208.00000</v>
          </cell>
          <cell r="S55">
            <v>2000</v>
          </cell>
        </row>
        <row r="56">
          <cell r="C56" t="str">
            <v>2300.000.300.420110.208.00000</v>
          </cell>
          <cell r="S56">
            <v>0</v>
          </cell>
        </row>
        <row r="57">
          <cell r="C57" t="str">
            <v>2300.000.300.420110.208.21001</v>
          </cell>
          <cell r="S57">
            <v>25000</v>
          </cell>
        </row>
        <row r="58">
          <cell r="C58" t="str">
            <v>2300.000.300.420110.210.00000</v>
          </cell>
          <cell r="S58">
            <v>24000</v>
          </cell>
        </row>
        <row r="59">
          <cell r="C59" t="str">
            <v>2300.000.300.420110.210.21100</v>
          </cell>
          <cell r="S59">
            <v>8000</v>
          </cell>
        </row>
        <row r="60">
          <cell r="C60" t="str">
            <v>2300.000.300.420110.210.83510</v>
          </cell>
          <cell r="S60">
            <v>0</v>
          </cell>
        </row>
        <row r="61">
          <cell r="C61" t="str">
            <v>2300.000.300.420110.226.00000</v>
          </cell>
          <cell r="S61">
            <v>77240</v>
          </cell>
        </row>
        <row r="62">
          <cell r="C62" t="str">
            <v>2300.000.300.420110.226.00000</v>
          </cell>
          <cell r="S62">
            <v>775</v>
          </cell>
        </row>
        <row r="63">
          <cell r="C63" t="str">
            <v>2300.000.300.420110.226.00000</v>
          </cell>
          <cell r="S63">
            <v>0</v>
          </cell>
        </row>
        <row r="64">
          <cell r="C64" t="str">
            <v>2300.000.300.420110.226.00000</v>
          </cell>
          <cell r="S64">
            <v>4567</v>
          </cell>
        </row>
        <row r="65">
          <cell r="C65" t="str">
            <v>2300.000.300.420110.226.00000</v>
          </cell>
          <cell r="S65">
            <v>0</v>
          </cell>
        </row>
        <row r="66">
          <cell r="C66" t="str">
            <v>2300.000.300.420110.229.00000</v>
          </cell>
          <cell r="S66">
            <v>8800</v>
          </cell>
        </row>
        <row r="67">
          <cell r="C67" t="str">
            <v>2300.000.300.420110.229.00000</v>
          </cell>
          <cell r="S67">
            <v>2400</v>
          </cell>
        </row>
        <row r="68">
          <cell r="C68" t="str">
            <v>2300.000.300.420110.229.00000</v>
          </cell>
          <cell r="S68">
            <v>0</v>
          </cell>
        </row>
        <row r="69">
          <cell r="C69" t="str">
            <v>2300.000.300.420110.231.00000</v>
          </cell>
          <cell r="S69">
            <v>274170</v>
          </cell>
        </row>
        <row r="70">
          <cell r="C70" t="str">
            <v>2300.000.300.420110.231.00000</v>
          </cell>
          <cell r="S70">
            <v>10000</v>
          </cell>
        </row>
        <row r="71">
          <cell r="C71" t="str">
            <v>2300.000.300.420110.231.00000</v>
          </cell>
          <cell r="S71">
            <v>0</v>
          </cell>
        </row>
        <row r="72">
          <cell r="C72" t="str">
            <v>2300.000.300.420110.232.00000</v>
          </cell>
          <cell r="S72">
            <v>3000</v>
          </cell>
        </row>
        <row r="73">
          <cell r="C73" t="str">
            <v>2300.000.300.420110.233.00000</v>
          </cell>
          <cell r="S73">
            <v>77000</v>
          </cell>
        </row>
        <row r="74">
          <cell r="C74" t="str">
            <v>2300.000.300.420110.233.00000</v>
          </cell>
          <cell r="S74">
            <v>1000</v>
          </cell>
        </row>
        <row r="75">
          <cell r="C75" t="str">
            <v>2300.000.300.420110.233.00000</v>
          </cell>
          <cell r="S75">
            <v>0</v>
          </cell>
        </row>
        <row r="76">
          <cell r="C76" t="str">
            <v>2300.000.300.420110.239.00000</v>
          </cell>
          <cell r="S76">
            <v>29000</v>
          </cell>
        </row>
        <row r="77">
          <cell r="C77" t="str">
            <v>2300.000.300.420110.239.00000</v>
          </cell>
          <cell r="S77">
            <v>1000</v>
          </cell>
        </row>
        <row r="78">
          <cell r="C78" t="str">
            <v>2300.000.300.420110.239.00000</v>
          </cell>
          <cell r="S78">
            <v>0</v>
          </cell>
        </row>
        <row r="79">
          <cell r="C79" t="str">
            <v>2300.000.300.420110.241.00000</v>
          </cell>
          <cell r="S79">
            <v>16350</v>
          </cell>
        </row>
        <row r="80">
          <cell r="C80" t="str">
            <v>2300.000.300.420110.241.21001</v>
          </cell>
          <cell r="S80">
            <v>5000</v>
          </cell>
        </row>
        <row r="81">
          <cell r="C81" t="str">
            <v>2300.000.300.420110.311.00000</v>
          </cell>
          <cell r="S81">
            <v>3500</v>
          </cell>
        </row>
        <row r="82">
          <cell r="C82" t="str">
            <v>2300.000.300.420110.312.00000</v>
          </cell>
          <cell r="S82">
            <v>31470</v>
          </cell>
        </row>
        <row r="83">
          <cell r="C83" t="str">
            <v>2300.000.300.420110.312.00000</v>
          </cell>
          <cell r="S83">
            <v>1200</v>
          </cell>
        </row>
        <row r="84">
          <cell r="C84" t="str">
            <v>2300.000.300.420110.312.00000</v>
          </cell>
          <cell r="S84">
            <v>0</v>
          </cell>
        </row>
        <row r="85">
          <cell r="C85" t="str">
            <v>2300.000.300.420110.318.00000</v>
          </cell>
          <cell r="S85">
            <v>12000</v>
          </cell>
        </row>
        <row r="86">
          <cell r="C86" t="str">
            <v>2300.000.300.420110.321.00000</v>
          </cell>
          <cell r="S86">
            <v>1500</v>
          </cell>
        </row>
        <row r="87">
          <cell r="C87" t="str">
            <v>2300.000.300.420110.324.00000</v>
          </cell>
          <cell r="S87">
            <v>10500</v>
          </cell>
        </row>
        <row r="88">
          <cell r="C88" t="str">
            <v>2300.000.300.420110.334.00000</v>
          </cell>
          <cell r="S88">
            <v>1500</v>
          </cell>
        </row>
        <row r="89">
          <cell r="C89" t="str">
            <v>2300.000.300.420110.335.00000</v>
          </cell>
          <cell r="S89">
            <v>2000</v>
          </cell>
        </row>
        <row r="90">
          <cell r="C90" t="str">
            <v>2300.000.300.420110.336.00000</v>
          </cell>
          <cell r="S90">
            <v>7000</v>
          </cell>
        </row>
        <row r="91">
          <cell r="C91" t="str">
            <v>2300.000.300.420110.339.00000</v>
          </cell>
          <cell r="S91">
            <v>4750</v>
          </cell>
        </row>
        <row r="92">
          <cell r="C92" t="str">
            <v>2300.000.300.420110.345.00000</v>
          </cell>
          <cell r="S92">
            <v>29000</v>
          </cell>
        </row>
        <row r="93">
          <cell r="C93" t="str">
            <v>2300.000.300.420110.346.00000</v>
          </cell>
          <cell r="S93">
            <v>39380</v>
          </cell>
        </row>
        <row r="94">
          <cell r="C94" t="str">
            <v>2300.000.300.420110.346.00000</v>
          </cell>
          <cell r="S94">
            <v>1200</v>
          </cell>
        </row>
        <row r="95">
          <cell r="C95" t="str">
            <v>2300.000.300.420110.346.00000</v>
          </cell>
          <cell r="S95">
            <v>0</v>
          </cell>
        </row>
        <row r="96">
          <cell r="C96" t="str">
            <v>2300.000.300.420110.351.00000</v>
          </cell>
          <cell r="S96">
            <v>14090</v>
          </cell>
        </row>
        <row r="97">
          <cell r="C97" t="str">
            <v>2300.000.300.420110.357.00000</v>
          </cell>
          <cell r="S97">
            <v>185250</v>
          </cell>
        </row>
        <row r="98">
          <cell r="C98" t="str">
            <v>2300.000.300.420110.369.00000</v>
          </cell>
          <cell r="S98">
            <v>1000</v>
          </cell>
        </row>
        <row r="99">
          <cell r="C99" t="str">
            <v>2300.000.300.420110.373.00000</v>
          </cell>
          <cell r="S99">
            <v>13017</v>
          </cell>
        </row>
        <row r="100">
          <cell r="C100" t="str">
            <v>2300.000.300.420110.374.00000</v>
          </cell>
          <cell r="S100">
            <v>30000</v>
          </cell>
        </row>
        <row r="101">
          <cell r="C101" t="str">
            <v>2300.000.300.420110.380.00000</v>
          </cell>
          <cell r="S101">
            <v>134600</v>
          </cell>
        </row>
        <row r="102">
          <cell r="C102" t="str">
            <v>2300.000.300.420110.380.00000</v>
          </cell>
          <cell r="S102">
            <v>4400</v>
          </cell>
        </row>
        <row r="103">
          <cell r="C103" t="str">
            <v>2300.000.300.420110.380.00000</v>
          </cell>
          <cell r="S103">
            <v>0</v>
          </cell>
        </row>
        <row r="104">
          <cell r="C104" t="str">
            <v>2300.000.300.420110.380.00000</v>
          </cell>
          <cell r="S104">
            <v>0</v>
          </cell>
        </row>
        <row r="105">
          <cell r="C105" t="str">
            <v>2300.000.300.420110.380.00000</v>
          </cell>
          <cell r="S105">
            <v>0</v>
          </cell>
        </row>
        <row r="106">
          <cell r="C106" t="str">
            <v>2300.000.300.420110.394.00000</v>
          </cell>
          <cell r="S106">
            <v>1000</v>
          </cell>
        </row>
        <row r="107">
          <cell r="C107" t="str">
            <v>2300.000.300.420110.397.00000</v>
          </cell>
          <cell r="S107">
            <v>100000</v>
          </cell>
        </row>
        <row r="108">
          <cell r="C108" t="str">
            <v>2300.000.300.420110.530.00000</v>
          </cell>
          <cell r="S108">
            <v>20600</v>
          </cell>
        </row>
        <row r="109">
          <cell r="C109" t="str">
            <v>2300.000.300.420110.561.00000</v>
          </cell>
          <cell r="S109">
            <v>0</v>
          </cell>
        </row>
        <row r="110">
          <cell r="C110" t="str">
            <v>2300.000.300.420110.561.00000</v>
          </cell>
          <cell r="S110">
            <v>0</v>
          </cell>
        </row>
        <row r="111">
          <cell r="C111" t="str">
            <v>2300.000.300.420110.561.00000</v>
          </cell>
          <cell r="S111">
            <v>3300</v>
          </cell>
        </row>
        <row r="112">
          <cell r="C112" t="str">
            <v>2300.000.300.420110.561.00000</v>
          </cell>
          <cell r="S112">
            <v>0</v>
          </cell>
        </row>
        <row r="113">
          <cell r="C113" t="str">
            <v>2300.000.300.420110.946.00000</v>
          </cell>
          <cell r="S113">
            <v>0</v>
          </cell>
        </row>
        <row r="114">
          <cell r="C114" t="str">
            <v>2300.000.300.420110.561.00000</v>
          </cell>
          <cell r="S114">
            <v>0</v>
          </cell>
        </row>
        <row r="115">
          <cell r="C115" t="str">
            <v>2300.000.300.420110.561.00000</v>
          </cell>
          <cell r="S115">
            <v>0</v>
          </cell>
        </row>
        <row r="116">
          <cell r="C116" t="str">
            <v>2300.000.300.420110.562.00000</v>
          </cell>
          <cell r="S116">
            <v>159260</v>
          </cell>
        </row>
        <row r="117">
          <cell r="C117" t="str">
            <v>2300.000.300.420110.709.20208</v>
          </cell>
          <cell r="S117">
            <v>100000</v>
          </cell>
        </row>
        <row r="118">
          <cell r="C118" t="str">
            <v>2300.000.300.521000.820.00000</v>
          </cell>
          <cell r="S118">
            <v>277000</v>
          </cell>
        </row>
        <row r="119">
          <cell r="C119" t="str">
            <v>2300.000.300.521000.820.00000</v>
          </cell>
          <cell r="S119">
            <v>120000</v>
          </cell>
        </row>
        <row r="120">
          <cell r="C120" t="str">
            <v>2300.000.300.521000.820.00000</v>
          </cell>
          <cell r="S120">
            <v>24000</v>
          </cell>
        </row>
        <row r="121">
          <cell r="C121" t="str">
            <v>2300.000.300.521000.820.00000</v>
          </cell>
          <cell r="S121">
            <v>0</v>
          </cell>
        </row>
        <row r="122">
          <cell r="C122" t="str">
            <v>2300.000.300.521000.820.00000</v>
          </cell>
          <cell r="S122">
            <v>0</v>
          </cell>
        </row>
        <row r="123">
          <cell r="C123" t="str">
            <v>2300.000.300.521000.823.00000</v>
          </cell>
          <cell r="S123">
            <v>9643</v>
          </cell>
        </row>
        <row r="124">
          <cell r="C124" t="str">
            <v>2300.000.300.521000.828.00000</v>
          </cell>
          <cell r="S124">
            <v>401000</v>
          </cell>
        </row>
        <row r="125">
          <cell r="C125" t="str">
            <v>2300.000.300.521000.837.00000</v>
          </cell>
          <cell r="S125">
            <v>0</v>
          </cell>
        </row>
        <row r="126">
          <cell r="C126" t="str">
            <v>2300.000.300.420110.945.00000</v>
          </cell>
          <cell r="S126">
            <v>4597</v>
          </cell>
        </row>
        <row r="127">
          <cell r="C127" t="str">
            <v>2300.000.300.420110.946.00000</v>
          </cell>
          <cell r="S127">
            <v>8700</v>
          </cell>
        </row>
        <row r="128">
          <cell r="C128" t="str">
            <v>2300.000.300.420110.946.00000</v>
          </cell>
          <cell r="S128">
            <v>5500</v>
          </cell>
        </row>
        <row r="129">
          <cell r="C129" t="str">
            <v>2300.000.300.420110.946.00000</v>
          </cell>
          <cell r="S129">
            <v>0</v>
          </cell>
        </row>
        <row r="130">
          <cell r="C130" t="str">
            <v>2300.000.300.420110.946.00000</v>
          </cell>
          <cell r="S130">
            <v>0</v>
          </cell>
        </row>
        <row r="131">
          <cell r="C131" t="str">
            <v>2300.000.300.420110.946.00000</v>
          </cell>
          <cell r="S131">
            <v>0</v>
          </cell>
        </row>
        <row r="132">
          <cell r="C132" t="str">
            <v>2300.000.300.420110.946.20200</v>
          </cell>
          <cell r="S132">
            <v>0</v>
          </cell>
        </row>
        <row r="133">
          <cell r="C133" t="str">
            <v>2300.000.300.420145.111.00000</v>
          </cell>
          <cell r="S133">
            <v>243813</v>
          </cell>
        </row>
        <row r="134">
          <cell r="C134" t="str">
            <v>2300.000.300.420145.111.83510</v>
          </cell>
          <cell r="S134">
            <v>0</v>
          </cell>
        </row>
        <row r="135">
          <cell r="C135" t="str">
            <v>2300.000.300.420145.121.00000</v>
          </cell>
          <cell r="S135">
            <v>6000</v>
          </cell>
        </row>
        <row r="136">
          <cell r="C136" t="str">
            <v>2300.000.300.420145.135.00000</v>
          </cell>
          <cell r="S136">
            <v>0</v>
          </cell>
        </row>
        <row r="137">
          <cell r="C137" t="str">
            <v>2300.000.300.420145.136.00000</v>
          </cell>
          <cell r="S137">
            <v>0</v>
          </cell>
        </row>
        <row r="138">
          <cell r="C138" t="str">
            <v>2300.000.300.420145.137.00000</v>
          </cell>
          <cell r="S138">
            <v>0</v>
          </cell>
        </row>
        <row r="139">
          <cell r="C139" t="str">
            <v>2300.000.300.420145.141.00000</v>
          </cell>
          <cell r="S139">
            <v>84548</v>
          </cell>
        </row>
        <row r="140">
          <cell r="C140" t="str">
            <v>2300.000.300.420145.142.00000</v>
          </cell>
          <cell r="S140">
            <v>0</v>
          </cell>
        </row>
        <row r="141">
          <cell r="C141" t="str">
            <v>2300.000.300.420145.143.00000</v>
          </cell>
          <cell r="S141">
            <v>0</v>
          </cell>
        </row>
        <row r="142">
          <cell r="C142" t="str">
            <v>2300.000.300.420145.144.00000</v>
          </cell>
          <cell r="S142">
            <v>0</v>
          </cell>
        </row>
        <row r="143">
          <cell r="C143" t="str">
            <v>2300.000.300.420145.145.00000</v>
          </cell>
          <cell r="S143">
            <v>0</v>
          </cell>
        </row>
        <row r="144">
          <cell r="C144" t="str">
            <v>2300.000.300.420145.191.00000</v>
          </cell>
          <cell r="S144">
            <v>0</v>
          </cell>
        </row>
        <row r="145">
          <cell r="C145" t="str">
            <v>2300.000.300.420145.194.00000</v>
          </cell>
          <cell r="S145">
            <v>192</v>
          </cell>
        </row>
        <row r="146">
          <cell r="C146" t="str">
            <v>2300.000.300.420145.195.00000</v>
          </cell>
          <cell r="S146">
            <v>13685</v>
          </cell>
        </row>
        <row r="147">
          <cell r="C147" t="str">
            <v>2300.000.300.420145.226.00000</v>
          </cell>
          <cell r="S147">
            <v>0</v>
          </cell>
        </row>
        <row r="148">
          <cell r="C148" t="str">
            <v>2300.000.302.420141.396.00000</v>
          </cell>
          <cell r="S148">
            <v>20000</v>
          </cell>
        </row>
        <row r="149">
          <cell r="C149" t="str">
            <v>2300.000.314.410333.111.00000</v>
          </cell>
          <cell r="S149">
            <v>0</v>
          </cell>
        </row>
        <row r="150">
          <cell r="C150" t="str">
            <v>2300.000.314.410333.141.00000</v>
          </cell>
          <cell r="S150">
            <v>0</v>
          </cell>
        </row>
        <row r="151">
          <cell r="C151" t="str">
            <v>2300.000.300.420141.111.00000</v>
          </cell>
          <cell r="S151">
            <v>1001859</v>
          </cell>
        </row>
        <row r="152">
          <cell r="C152" t="str">
            <v>2300.000.300.420141.111.83510</v>
          </cell>
          <cell r="S152">
            <v>0</v>
          </cell>
        </row>
        <row r="153">
          <cell r="C153" t="str">
            <v>2300.000.300.420141.113.00000</v>
          </cell>
          <cell r="S153">
            <v>3500</v>
          </cell>
        </row>
        <row r="154">
          <cell r="C154" t="str">
            <v>2300.000.300.420141.119.00000</v>
          </cell>
          <cell r="S154">
            <v>14000</v>
          </cell>
        </row>
        <row r="155">
          <cell r="C155" t="str">
            <v>2300.000.300.420141.121.00000</v>
          </cell>
          <cell r="S155">
            <v>70000</v>
          </cell>
        </row>
        <row r="156">
          <cell r="C156" t="str">
            <v>2300.000.300.420141.125.00000</v>
          </cell>
          <cell r="S156">
            <v>4000</v>
          </cell>
        </row>
        <row r="157">
          <cell r="C157" t="str">
            <v>2300.000.300.420141.135.00000</v>
          </cell>
          <cell r="S157">
            <v>0</v>
          </cell>
        </row>
        <row r="158">
          <cell r="C158" t="str">
            <v>2300.000.300.420141.136.00000</v>
          </cell>
          <cell r="S158">
            <v>0</v>
          </cell>
        </row>
        <row r="159">
          <cell r="C159" t="str">
            <v>2300.000.300.420141.137.00000</v>
          </cell>
          <cell r="S159">
            <v>0</v>
          </cell>
        </row>
        <row r="160">
          <cell r="C160" t="str">
            <v>2300.000.300.420141.141.00000</v>
          </cell>
          <cell r="S160">
            <v>332998</v>
          </cell>
        </row>
        <row r="161">
          <cell r="C161" t="str">
            <v>2300.000.300.420141.142.00000</v>
          </cell>
          <cell r="S161">
            <v>0</v>
          </cell>
        </row>
        <row r="162">
          <cell r="C162" t="str">
            <v>2300.000.300.420141.143.00000</v>
          </cell>
          <cell r="S162">
            <v>0</v>
          </cell>
        </row>
        <row r="163">
          <cell r="C163" t="str">
            <v>2300.000.300.420141.144.00000</v>
          </cell>
          <cell r="S163">
            <v>0</v>
          </cell>
        </row>
        <row r="164">
          <cell r="C164" t="str">
            <v>2300.000.300.420141.145.00000</v>
          </cell>
          <cell r="S164">
            <v>0</v>
          </cell>
        </row>
        <row r="165">
          <cell r="C165" t="str">
            <v>2300.000.300.420141.191.00000</v>
          </cell>
          <cell r="S165">
            <v>15000</v>
          </cell>
        </row>
        <row r="166">
          <cell r="C166" t="str">
            <v>2300.000.300.420141.194.00000</v>
          </cell>
          <cell r="S166">
            <v>528</v>
          </cell>
        </row>
        <row r="167">
          <cell r="C167" t="str">
            <v>2300.000.300.420141.195.00000</v>
          </cell>
          <cell r="S167">
            <v>67114</v>
          </cell>
        </row>
        <row r="168">
          <cell r="C168" t="str">
            <v>2300.000.300.420141.221.00000</v>
          </cell>
          <cell r="S168">
            <v>0</v>
          </cell>
        </row>
        <row r="169">
          <cell r="C169" t="str">
            <v>2300.000.300.420141.226.00000</v>
          </cell>
          <cell r="S169">
            <v>0</v>
          </cell>
        </row>
        <row r="170">
          <cell r="C170" t="str">
            <v>2300.000.300.420141.241.00000</v>
          </cell>
          <cell r="S170">
            <v>6000</v>
          </cell>
        </row>
        <row r="171">
          <cell r="C171" t="str">
            <v>2300.000.300.420141.241.21003</v>
          </cell>
          <cell r="S171">
            <v>3000</v>
          </cell>
        </row>
        <row r="172">
          <cell r="C172" t="str">
            <v>2300.000.300.420141.373.00000</v>
          </cell>
          <cell r="S172">
            <v>0</v>
          </cell>
        </row>
        <row r="173">
          <cell r="C173" t="str">
            <v>2300.000.300.420141.391.00000</v>
          </cell>
          <cell r="S173">
            <v>8000</v>
          </cell>
        </row>
        <row r="174">
          <cell r="C174" t="str">
            <v>2300.000.300.420154.203.00000</v>
          </cell>
          <cell r="S174">
            <v>25000</v>
          </cell>
        </row>
        <row r="175">
          <cell r="C175" t="str">
            <v>2300.000.300.420142.141.00000</v>
          </cell>
          <cell r="S175">
            <v>0</v>
          </cell>
        </row>
        <row r="176">
          <cell r="C176" t="str">
            <v>2300.000.300.420142.141.20250</v>
          </cell>
          <cell r="S176">
            <v>0</v>
          </cell>
        </row>
        <row r="177">
          <cell r="C177" t="str">
            <v>2300.000.300.420150.111.00000</v>
          </cell>
          <cell r="S177">
            <v>2619089</v>
          </cell>
        </row>
        <row r="178">
          <cell r="C178" t="str">
            <v>2300.000.300.420150.111.00000</v>
          </cell>
          <cell r="S178">
            <v>114924</v>
          </cell>
        </row>
        <row r="179">
          <cell r="C179" t="str">
            <v>2300.000.300.420150.111.00000</v>
          </cell>
          <cell r="S179">
            <v>0</v>
          </cell>
        </row>
        <row r="180">
          <cell r="C180" t="str">
            <v>2300.000.300.420150.111.83510</v>
          </cell>
          <cell r="S180">
            <v>0</v>
          </cell>
        </row>
        <row r="181">
          <cell r="C181" t="str">
            <v>2300.000.300.420150.112.00000</v>
          </cell>
          <cell r="S181">
            <v>0</v>
          </cell>
        </row>
        <row r="182">
          <cell r="C182" t="str">
            <v>2300.000.300.420150.113.00000</v>
          </cell>
          <cell r="S182">
            <v>5000</v>
          </cell>
        </row>
        <row r="183">
          <cell r="C183" t="str">
            <v>2300.000.300.420150.119.00000</v>
          </cell>
          <cell r="S183">
            <v>36000</v>
          </cell>
        </row>
        <row r="184">
          <cell r="C184" t="str">
            <v>2300.000.300.420150.121.00000</v>
          </cell>
          <cell r="S184">
            <v>302067</v>
          </cell>
        </row>
        <row r="185">
          <cell r="C185" t="str">
            <v>2300.000.300.420150.125.00000</v>
          </cell>
          <cell r="S185">
            <v>1500</v>
          </cell>
        </row>
        <row r="186">
          <cell r="C186" t="str">
            <v>2300.000.300.420150.135.00000</v>
          </cell>
          <cell r="S186">
            <v>0</v>
          </cell>
        </row>
        <row r="187">
          <cell r="C187" t="str">
            <v>2300.000.300.420150.136.00000</v>
          </cell>
          <cell r="S187">
            <v>0</v>
          </cell>
        </row>
        <row r="188">
          <cell r="C188" t="str">
            <v>2300.000.300.420150.137.00000</v>
          </cell>
          <cell r="S188">
            <v>0</v>
          </cell>
        </row>
        <row r="189">
          <cell r="C189" t="str">
            <v>2300.000.300.420150.141.00000</v>
          </cell>
          <cell r="S189">
            <v>874481</v>
          </cell>
        </row>
        <row r="190">
          <cell r="C190" t="str">
            <v>2300.000.300.420150.141.00000</v>
          </cell>
          <cell r="S190">
            <v>33224</v>
          </cell>
        </row>
        <row r="191">
          <cell r="C191" t="str">
            <v>2300.000.300.420150.141.00000</v>
          </cell>
          <cell r="S191">
            <v>0</v>
          </cell>
        </row>
        <row r="192">
          <cell r="C192" t="str">
            <v>2300.000.300.420150.142.00000</v>
          </cell>
          <cell r="S192">
            <v>0</v>
          </cell>
        </row>
        <row r="193">
          <cell r="C193" t="str">
            <v>2300.000.300.420150.143.00000</v>
          </cell>
          <cell r="S193">
            <v>0</v>
          </cell>
        </row>
        <row r="194">
          <cell r="C194" t="str">
            <v>2300.000.300.420150.144.00000</v>
          </cell>
          <cell r="S194">
            <v>0</v>
          </cell>
        </row>
        <row r="195">
          <cell r="C195" t="str">
            <v>2300.000.300.420150.145.00000</v>
          </cell>
          <cell r="S195">
            <v>0</v>
          </cell>
        </row>
        <row r="196">
          <cell r="C196" t="str">
            <v>2300.000.300.420150.151.00000</v>
          </cell>
          <cell r="S196">
            <v>25000</v>
          </cell>
        </row>
        <row r="197">
          <cell r="C197" t="str">
            <v>2300.000.300.420150.171.00000</v>
          </cell>
          <cell r="S197">
            <v>0</v>
          </cell>
        </row>
        <row r="198">
          <cell r="C198" t="str">
            <v>2300.000.300.420150.191.00000</v>
          </cell>
          <cell r="S198">
            <v>120000</v>
          </cell>
        </row>
        <row r="199">
          <cell r="C199" t="str">
            <v>2300.000.300.420150.194.00000</v>
          </cell>
          <cell r="S199">
            <v>1680</v>
          </cell>
        </row>
        <row r="200">
          <cell r="C200" t="str">
            <v>2300.000.300.420150.194.00000</v>
          </cell>
          <cell r="S200">
            <v>96</v>
          </cell>
        </row>
        <row r="201">
          <cell r="C201" t="str">
            <v>2300.000.300.420150.194.00000</v>
          </cell>
          <cell r="S201">
            <v>0</v>
          </cell>
        </row>
        <row r="202">
          <cell r="C202" t="str">
            <v>2300.000.300.420150.195.00000</v>
          </cell>
          <cell r="S202">
            <v>188051</v>
          </cell>
        </row>
        <row r="203">
          <cell r="C203" t="str">
            <v>2300.000.300.420150.196.00000</v>
          </cell>
          <cell r="S203">
            <v>29168</v>
          </cell>
        </row>
        <row r="204">
          <cell r="C204" t="str">
            <v>2300.000.300.420150.196.00000</v>
          </cell>
          <cell r="S204">
            <v>3462</v>
          </cell>
        </row>
        <row r="205">
          <cell r="C205" t="str">
            <v>2300.000.300.420150.196.00000</v>
          </cell>
          <cell r="S205">
            <v>0</v>
          </cell>
        </row>
        <row r="206">
          <cell r="C206" t="str">
            <v>2300.000.300.420150.197.00000</v>
          </cell>
          <cell r="S206">
            <v>126205</v>
          </cell>
        </row>
        <row r="207">
          <cell r="C207" t="str">
            <v>2300.000.300.420150.197.00000</v>
          </cell>
          <cell r="S207">
            <v>5000</v>
          </cell>
        </row>
        <row r="208">
          <cell r="C208" t="str">
            <v>2300.000.300.420150.197.00000</v>
          </cell>
          <cell r="S208">
            <v>0</v>
          </cell>
        </row>
        <row r="209">
          <cell r="C209" t="str">
            <v>2300.000.300.420150.225.00000</v>
          </cell>
          <cell r="S209">
            <v>5000</v>
          </cell>
        </row>
        <row r="210">
          <cell r="C210" t="str">
            <v>2300.000.300.420150.226.00000</v>
          </cell>
          <cell r="S210">
            <v>0</v>
          </cell>
        </row>
        <row r="211">
          <cell r="C211" t="str">
            <v>2300.000.300.420150.373.00000</v>
          </cell>
          <cell r="S211">
            <v>0</v>
          </cell>
        </row>
        <row r="212">
          <cell r="C212" t="str">
            <v>2300.000.303.420110.111.00000</v>
          </cell>
          <cell r="S212">
            <v>45601</v>
          </cell>
        </row>
        <row r="213">
          <cell r="C213" t="str">
            <v>2300.000.303.420110.121.00000</v>
          </cell>
          <cell r="S213">
            <v>6000</v>
          </cell>
        </row>
        <row r="214">
          <cell r="C214" t="str">
            <v>2300.000.303.420110.135.00000</v>
          </cell>
          <cell r="S214">
            <v>0</v>
          </cell>
        </row>
        <row r="215">
          <cell r="C215" t="str">
            <v>2300.000.303.420110.136.00000</v>
          </cell>
          <cell r="S215">
            <v>0</v>
          </cell>
        </row>
        <row r="216">
          <cell r="C216" t="str">
            <v>2300.000.303.420110.137.00000</v>
          </cell>
          <cell r="S216">
            <v>0</v>
          </cell>
        </row>
        <row r="217">
          <cell r="C217" t="str">
            <v>2300.000.303.420110.141.00000</v>
          </cell>
          <cell r="S217">
            <v>16708</v>
          </cell>
        </row>
        <row r="218">
          <cell r="C218" t="str">
            <v>2300.000.303.420110.142.00000</v>
          </cell>
          <cell r="S218">
            <v>0</v>
          </cell>
        </row>
        <row r="219">
          <cell r="C219" t="str">
            <v>2300.000.303.420110.143.00000</v>
          </cell>
          <cell r="S219">
            <v>0</v>
          </cell>
        </row>
        <row r="220">
          <cell r="C220" t="str">
            <v>2300.000.303.420110.144.00000</v>
          </cell>
          <cell r="S220">
            <v>0</v>
          </cell>
        </row>
        <row r="221">
          <cell r="C221" t="str">
            <v>2300.000.303.420110.145.00000</v>
          </cell>
          <cell r="S221">
            <v>0</v>
          </cell>
        </row>
        <row r="222">
          <cell r="C222" t="str">
            <v>2300.000.303.420110.194.00000</v>
          </cell>
          <cell r="S222">
            <v>48</v>
          </cell>
        </row>
        <row r="223">
          <cell r="C223" t="str">
            <v>2300.000.303.420110.195.00000</v>
          </cell>
          <cell r="S223">
            <v>1140</v>
          </cell>
        </row>
        <row r="224">
          <cell r="C224" t="str">
            <v>2300.000.300.420111.111.00000</v>
          </cell>
          <cell r="S224">
            <v>74544</v>
          </cell>
        </row>
        <row r="225">
          <cell r="C225" t="str">
            <v>2300.000.300.420111.111.00000</v>
          </cell>
          <cell r="S225">
            <v>0</v>
          </cell>
        </row>
        <row r="226">
          <cell r="C226" t="str">
            <v>2300.000.300.420111.111.83510</v>
          </cell>
          <cell r="S226">
            <v>0</v>
          </cell>
        </row>
        <row r="227">
          <cell r="C227" t="str">
            <v>2300.000.300.420111.121.00000</v>
          </cell>
          <cell r="S227">
            <v>11000</v>
          </cell>
        </row>
        <row r="228">
          <cell r="C228" t="str">
            <v>2300.000.300.420111.135.00000</v>
          </cell>
          <cell r="S228">
            <v>0</v>
          </cell>
        </row>
        <row r="229">
          <cell r="C229" t="str">
            <v>2300.000.300.420111.136.00000</v>
          </cell>
          <cell r="S229">
            <v>0</v>
          </cell>
        </row>
        <row r="230">
          <cell r="C230" t="str">
            <v>2300.000.300.420111.137.00000</v>
          </cell>
          <cell r="S230">
            <v>0</v>
          </cell>
        </row>
        <row r="231">
          <cell r="C231" t="str">
            <v>2300.000.300.420111.141.00000</v>
          </cell>
          <cell r="S231">
            <v>27312</v>
          </cell>
        </row>
        <row r="232">
          <cell r="C232" t="str">
            <v>2300.000.300.420111.141.00000</v>
          </cell>
          <cell r="S232">
            <v>0</v>
          </cell>
        </row>
        <row r="233">
          <cell r="C233" t="str">
            <v>2300.000.300.420111.142.00000</v>
          </cell>
          <cell r="S233">
            <v>0</v>
          </cell>
        </row>
        <row r="234">
          <cell r="C234" t="str">
            <v>2300.000.300.420111.143.00000</v>
          </cell>
          <cell r="S234">
            <v>0</v>
          </cell>
        </row>
        <row r="235">
          <cell r="C235" t="str">
            <v>2300.000.300.420111.144.00000</v>
          </cell>
          <cell r="S235">
            <v>0</v>
          </cell>
        </row>
        <row r="236">
          <cell r="C236" t="str">
            <v>2300.000.300.420111.145.00000</v>
          </cell>
          <cell r="S236">
            <v>0</v>
          </cell>
        </row>
        <row r="237">
          <cell r="C237" t="str">
            <v>2300.000.300.420111.194.00000</v>
          </cell>
          <cell r="S237">
            <v>96</v>
          </cell>
        </row>
        <row r="238">
          <cell r="C238" t="str">
            <v>2300.000.300.420111.195.00000</v>
          </cell>
          <cell r="S238">
            <v>1864</v>
          </cell>
        </row>
        <row r="239">
          <cell r="C239" t="str">
            <v>2300.000.300.420111.226.00000</v>
          </cell>
          <cell r="S239">
            <v>0</v>
          </cell>
        </row>
        <row r="240">
          <cell r="C240" t="str">
            <v>2300.000.300.420111.373.00000</v>
          </cell>
          <cell r="S24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B1:P99"/>
  <sheetViews>
    <sheetView tabSelected="1" zoomScaleNormal="100" workbookViewId="0">
      <selection activeCell="B90" sqref="B90"/>
    </sheetView>
  </sheetViews>
  <sheetFormatPr defaultColWidth="9.109375" defaultRowHeight="15" customHeight="1" x14ac:dyDescent="0.3"/>
  <cols>
    <col min="1" max="1" width="0.5546875" style="2" customWidth="1"/>
    <col min="2" max="2" width="32.6640625" style="2" customWidth="1"/>
    <col min="3" max="8" width="10.44140625" style="2" customWidth="1"/>
    <col min="9" max="9" width="11.44140625" style="2" bestFit="1" customWidth="1"/>
    <col min="10" max="12" width="9.109375" style="2"/>
    <col min="13" max="13" width="8.6640625" style="2" customWidth="1"/>
    <col min="14" max="14" width="8.109375" style="2" customWidth="1"/>
    <col min="15" max="15" width="7.5546875" style="2" customWidth="1"/>
    <col min="16" max="16" width="8.5546875" style="2" customWidth="1"/>
    <col min="17" max="16384" width="9.109375" style="2"/>
  </cols>
  <sheetData>
    <row r="1" spans="2:13" ht="13.8" x14ac:dyDescent="0.3">
      <c r="B1" s="1" t="s">
        <v>0</v>
      </c>
    </row>
    <row r="2" spans="2:13" ht="15" customHeight="1" x14ac:dyDescent="0.3">
      <c r="B2" s="4" t="s">
        <v>213</v>
      </c>
    </row>
    <row r="4" spans="2:13" ht="15" customHeight="1" x14ac:dyDescent="0.3">
      <c r="B4" s="41" t="s">
        <v>214</v>
      </c>
      <c r="C4" s="42"/>
      <c r="D4" s="42"/>
      <c r="E4" s="42"/>
      <c r="F4" s="42"/>
      <c r="G4" s="42"/>
      <c r="H4" s="42"/>
      <c r="I4" s="42"/>
    </row>
    <row r="5" spans="2:13" ht="36.6" thickBot="1" x14ac:dyDescent="0.3">
      <c r="B5" s="40" t="s">
        <v>215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218</v>
      </c>
      <c r="H5" s="6" t="s">
        <v>219</v>
      </c>
      <c r="I5" s="6" t="s">
        <v>220</v>
      </c>
    </row>
    <row r="6" spans="2:13" ht="15" customHeight="1" x14ac:dyDescent="0.3">
      <c r="B6" s="2" t="s">
        <v>9</v>
      </c>
      <c r="C6" s="8">
        <f>C33+C60</f>
        <v>2388391</v>
      </c>
      <c r="D6" s="8">
        <f t="shared" ref="D6:I6" si="0">D33+D60</f>
        <v>2432631</v>
      </c>
      <c r="E6" s="8">
        <f t="shared" si="0"/>
        <v>2432631</v>
      </c>
      <c r="F6" s="8">
        <f t="shared" si="0"/>
        <v>2587608</v>
      </c>
      <c r="G6" s="8">
        <f t="shared" si="0"/>
        <v>2587608</v>
      </c>
      <c r="H6" s="8">
        <f t="shared" si="0"/>
        <v>2658034.04</v>
      </c>
      <c r="I6" s="8">
        <f t="shared" si="0"/>
        <v>2818026</v>
      </c>
    </row>
    <row r="7" spans="2:13" ht="15" customHeight="1" x14ac:dyDescent="0.3">
      <c r="B7" s="2" t="s">
        <v>10</v>
      </c>
      <c r="C7" s="8">
        <f t="shared" ref="C7:I17" si="1">C34+C61</f>
        <v>0</v>
      </c>
      <c r="D7" s="8">
        <f t="shared" si="1"/>
        <v>0</v>
      </c>
      <c r="E7" s="8">
        <f t="shared" si="1"/>
        <v>0</v>
      </c>
      <c r="F7" s="8">
        <f t="shared" si="1"/>
        <v>0</v>
      </c>
      <c r="G7" s="8">
        <f t="shared" si="1"/>
        <v>0</v>
      </c>
      <c r="H7" s="8">
        <f t="shared" si="1"/>
        <v>0</v>
      </c>
      <c r="I7" s="8">
        <f t="shared" si="1"/>
        <v>0</v>
      </c>
      <c r="M7" s="8"/>
    </row>
    <row r="8" spans="2:13" ht="15" customHeight="1" x14ac:dyDescent="0.3">
      <c r="B8" s="2" t="s">
        <v>11</v>
      </c>
      <c r="C8" s="8">
        <f t="shared" si="1"/>
        <v>262603</v>
      </c>
      <c r="D8" s="8">
        <f t="shared" si="1"/>
        <v>305122</v>
      </c>
      <c r="E8" s="8">
        <f t="shared" si="1"/>
        <v>308108.73</v>
      </c>
      <c r="F8" s="8">
        <f t="shared" si="1"/>
        <v>308084</v>
      </c>
      <c r="G8" s="8">
        <f t="shared" si="1"/>
        <v>308084</v>
      </c>
      <c r="H8" s="8">
        <f t="shared" si="1"/>
        <v>315745.08999999997</v>
      </c>
      <c r="I8" s="8">
        <f t="shared" si="1"/>
        <v>317483</v>
      </c>
    </row>
    <row r="9" spans="2:13" ht="15" customHeight="1" x14ac:dyDescent="0.3">
      <c r="B9" s="2" t="s">
        <v>12</v>
      </c>
      <c r="C9" s="8">
        <f t="shared" si="1"/>
        <v>17500</v>
      </c>
      <c r="D9" s="8">
        <f t="shared" si="1"/>
        <v>16200</v>
      </c>
      <c r="E9" s="8">
        <f t="shared" si="1"/>
        <v>16200</v>
      </c>
      <c r="F9" s="8">
        <f t="shared" si="1"/>
        <v>16200</v>
      </c>
      <c r="G9" s="8">
        <f t="shared" si="1"/>
        <v>16200</v>
      </c>
      <c r="H9" s="8">
        <f t="shared" si="1"/>
        <v>25097.25</v>
      </c>
      <c r="I9" s="8">
        <f t="shared" si="1"/>
        <v>16200</v>
      </c>
    </row>
    <row r="10" spans="2:13" ht="15" customHeight="1" x14ac:dyDescent="0.3">
      <c r="B10" s="2" t="s">
        <v>13</v>
      </c>
      <c r="C10" s="8">
        <f t="shared" si="1"/>
        <v>55000</v>
      </c>
      <c r="D10" s="8">
        <f t="shared" si="1"/>
        <v>55000</v>
      </c>
      <c r="E10" s="8">
        <f t="shared" si="1"/>
        <v>55000</v>
      </c>
      <c r="F10" s="8">
        <f t="shared" si="1"/>
        <v>55000</v>
      </c>
      <c r="G10" s="8">
        <f t="shared" si="1"/>
        <v>55000</v>
      </c>
      <c r="H10" s="8">
        <f t="shared" si="1"/>
        <v>18523.900000000001</v>
      </c>
      <c r="I10" s="8">
        <f t="shared" si="1"/>
        <v>20000</v>
      </c>
    </row>
    <row r="11" spans="2:13" ht="15" customHeight="1" x14ac:dyDescent="0.3">
      <c r="B11" s="2" t="s">
        <v>14</v>
      </c>
      <c r="C11" s="8">
        <f t="shared" si="1"/>
        <v>80207</v>
      </c>
      <c r="D11" s="8">
        <f t="shared" si="1"/>
        <v>45900</v>
      </c>
      <c r="E11" s="8">
        <f t="shared" si="1"/>
        <v>45900</v>
      </c>
      <c r="F11" s="8">
        <f t="shared" si="1"/>
        <v>45900</v>
      </c>
      <c r="G11" s="8">
        <f t="shared" si="1"/>
        <v>45900</v>
      </c>
      <c r="H11" s="8">
        <f t="shared" si="1"/>
        <v>52106.86</v>
      </c>
      <c r="I11" s="8">
        <f t="shared" si="1"/>
        <v>51550</v>
      </c>
    </row>
    <row r="12" spans="2:13" ht="15" customHeight="1" x14ac:dyDescent="0.3">
      <c r="B12" s="2" t="s">
        <v>15</v>
      </c>
      <c r="C12" s="8">
        <f t="shared" si="1"/>
        <v>0</v>
      </c>
      <c r="D12" s="8">
        <f t="shared" si="1"/>
        <v>0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8">
        <f t="shared" si="1"/>
        <v>0</v>
      </c>
      <c r="I12" s="8">
        <f t="shared" si="1"/>
        <v>0</v>
      </c>
    </row>
    <row r="13" spans="2:13" ht="15" customHeight="1" x14ac:dyDescent="0.3">
      <c r="B13" s="2" t="s">
        <v>16</v>
      </c>
      <c r="C13" s="8">
        <f t="shared" si="1"/>
        <v>0</v>
      </c>
      <c r="D13" s="8">
        <f t="shared" si="1"/>
        <v>0</v>
      </c>
      <c r="E13" s="8">
        <f t="shared" si="1"/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</row>
    <row r="14" spans="2:13" ht="15" customHeight="1" x14ac:dyDescent="0.3">
      <c r="B14" s="2" t="s">
        <v>17</v>
      </c>
      <c r="C14" s="8">
        <f t="shared" si="1"/>
        <v>251769</v>
      </c>
      <c r="D14" s="8">
        <f t="shared" si="1"/>
        <v>325449</v>
      </c>
      <c r="E14" s="8">
        <f t="shared" si="1"/>
        <v>325449</v>
      </c>
      <c r="F14" s="8">
        <f t="shared" si="1"/>
        <v>288155</v>
      </c>
      <c r="G14" s="8">
        <f t="shared" si="1"/>
        <v>288155</v>
      </c>
      <c r="H14" s="8">
        <f t="shared" si="1"/>
        <v>300772.75</v>
      </c>
      <c r="I14" s="8">
        <f t="shared" si="1"/>
        <v>288155</v>
      </c>
    </row>
    <row r="15" spans="2:13" ht="15" customHeight="1" x14ac:dyDescent="0.3">
      <c r="B15" s="2" t="s">
        <v>18</v>
      </c>
      <c r="C15" s="8">
        <f t="shared" si="1"/>
        <v>0</v>
      </c>
      <c r="D15" s="8">
        <f t="shared" si="1"/>
        <v>0</v>
      </c>
      <c r="E15" s="8">
        <f t="shared" si="1"/>
        <v>0</v>
      </c>
      <c r="F15" s="8">
        <f t="shared" si="1"/>
        <v>0</v>
      </c>
      <c r="G15" s="8">
        <f t="shared" si="1"/>
        <v>0</v>
      </c>
      <c r="H15" s="8">
        <f t="shared" si="1"/>
        <v>0</v>
      </c>
      <c r="I15" s="8">
        <f t="shared" si="1"/>
        <v>0</v>
      </c>
    </row>
    <row r="16" spans="2:13" ht="15" customHeight="1" x14ac:dyDescent="0.3">
      <c r="B16" s="2" t="s">
        <v>19</v>
      </c>
      <c r="C16" s="8">
        <f t="shared" si="1"/>
        <v>0</v>
      </c>
      <c r="D16" s="8">
        <f t="shared" si="1"/>
        <v>0</v>
      </c>
      <c r="E16" s="8">
        <f t="shared" si="1"/>
        <v>0</v>
      </c>
      <c r="F16" s="8">
        <f t="shared" si="1"/>
        <v>0</v>
      </c>
      <c r="G16" s="8">
        <f t="shared" si="1"/>
        <v>0</v>
      </c>
      <c r="H16" s="8">
        <f t="shared" si="1"/>
        <v>0</v>
      </c>
      <c r="I16" s="8">
        <f t="shared" si="1"/>
        <v>0</v>
      </c>
    </row>
    <row r="17" spans="2:16" ht="15" customHeight="1" x14ac:dyDescent="0.3">
      <c r="B17" s="2" t="s">
        <v>20</v>
      </c>
      <c r="C17" s="8">
        <f t="shared" si="1"/>
        <v>0</v>
      </c>
      <c r="D17" s="8">
        <f t="shared" si="1"/>
        <v>0</v>
      </c>
      <c r="E17" s="8">
        <f t="shared" si="1"/>
        <v>0</v>
      </c>
      <c r="F17" s="8">
        <f t="shared" si="1"/>
        <v>0</v>
      </c>
      <c r="G17" s="8">
        <f t="shared" si="1"/>
        <v>0</v>
      </c>
      <c r="H17" s="8">
        <f t="shared" si="1"/>
        <v>0</v>
      </c>
      <c r="I17" s="8">
        <f t="shared" si="1"/>
        <v>0</v>
      </c>
    </row>
    <row r="18" spans="2:16" ht="15" customHeight="1" x14ac:dyDescent="0.3">
      <c r="B18" s="9" t="s">
        <v>36</v>
      </c>
      <c r="C18" s="10">
        <f>SUM(C6:C17)</f>
        <v>3055470</v>
      </c>
      <c r="D18" s="10">
        <f t="shared" ref="D18:I18" si="2">SUM(D6:D17)</f>
        <v>3180302</v>
      </c>
      <c r="E18" s="10">
        <f t="shared" si="2"/>
        <v>3183288.73</v>
      </c>
      <c r="F18" s="10">
        <f t="shared" si="2"/>
        <v>3300947</v>
      </c>
      <c r="G18" s="10">
        <f t="shared" si="2"/>
        <v>3300947</v>
      </c>
      <c r="H18" s="10">
        <f t="shared" si="2"/>
        <v>3370279.8899999997</v>
      </c>
      <c r="I18" s="10">
        <f t="shared" si="2"/>
        <v>3511414</v>
      </c>
    </row>
    <row r="19" spans="2:16" ht="15" customHeight="1" x14ac:dyDescent="0.3">
      <c r="B19" s="9"/>
      <c r="C19" s="10"/>
      <c r="D19" s="10"/>
      <c r="E19" s="10"/>
      <c r="F19" s="10"/>
      <c r="G19" s="10"/>
      <c r="H19" s="10"/>
      <c r="I19" s="10"/>
    </row>
    <row r="20" spans="2:16" ht="15" customHeight="1" x14ac:dyDescent="0.3">
      <c r="B20" s="9" t="s">
        <v>216</v>
      </c>
    </row>
    <row r="21" spans="2:16" ht="15" customHeight="1" x14ac:dyDescent="0.3">
      <c r="B21" s="2" t="s">
        <v>23</v>
      </c>
      <c r="C21" s="8">
        <f>C48+C75</f>
        <v>2222540</v>
      </c>
      <c r="D21" s="8">
        <f t="shared" ref="D21:I21" si="3">D48+D75</f>
        <v>2324136</v>
      </c>
      <c r="E21" s="8">
        <f t="shared" si="3"/>
        <v>2327851.1374240005</v>
      </c>
      <c r="F21" s="8">
        <f t="shared" si="3"/>
        <v>2363932</v>
      </c>
      <c r="G21" s="8">
        <f t="shared" si="3"/>
        <v>2517838</v>
      </c>
      <c r="H21" s="8">
        <f t="shared" si="3"/>
        <v>2501007.2399999998</v>
      </c>
      <c r="I21" s="8">
        <f t="shared" si="3"/>
        <v>2839754.8000000003</v>
      </c>
    </row>
    <row r="22" spans="2:16" ht="15" customHeight="1" x14ac:dyDescent="0.3">
      <c r="B22" s="2" t="s">
        <v>24</v>
      </c>
      <c r="C22" s="8">
        <f t="shared" ref="C22:I25" si="4">C49+C76</f>
        <v>451123</v>
      </c>
      <c r="D22" s="8">
        <f t="shared" si="4"/>
        <v>467323</v>
      </c>
      <c r="E22" s="8">
        <f t="shared" si="4"/>
        <v>467323</v>
      </c>
      <c r="F22" s="8">
        <f t="shared" si="4"/>
        <v>551323</v>
      </c>
      <c r="G22" s="8">
        <f t="shared" si="4"/>
        <v>680426</v>
      </c>
      <c r="H22" s="8">
        <f t="shared" si="4"/>
        <v>680425.69999999984</v>
      </c>
      <c r="I22" s="8">
        <f t="shared" si="4"/>
        <v>551323</v>
      </c>
    </row>
    <row r="23" spans="2:16" ht="15" customHeight="1" x14ac:dyDescent="0.3">
      <c r="B23" s="2" t="s">
        <v>25</v>
      </c>
      <c r="C23" s="8">
        <f t="shared" si="4"/>
        <v>0</v>
      </c>
      <c r="D23" s="8">
        <f t="shared" si="4"/>
        <v>0</v>
      </c>
      <c r="E23" s="8">
        <f t="shared" si="4"/>
        <v>0</v>
      </c>
      <c r="F23" s="8">
        <f t="shared" si="4"/>
        <v>0</v>
      </c>
      <c r="G23" s="8">
        <f t="shared" si="4"/>
        <v>0</v>
      </c>
      <c r="H23" s="8">
        <f t="shared" si="4"/>
        <v>0</v>
      </c>
      <c r="I23" s="8">
        <f t="shared" si="4"/>
        <v>0</v>
      </c>
    </row>
    <row r="24" spans="2:16" ht="15" customHeight="1" x14ac:dyDescent="0.3">
      <c r="B24" s="2" t="s">
        <v>26</v>
      </c>
      <c r="C24" s="8">
        <f t="shared" si="4"/>
        <v>292824</v>
      </c>
      <c r="D24" s="8">
        <f t="shared" si="4"/>
        <v>331843</v>
      </c>
      <c r="E24" s="8">
        <f t="shared" si="4"/>
        <v>331843</v>
      </c>
      <c r="F24" s="8">
        <f t="shared" si="4"/>
        <v>331843</v>
      </c>
      <c r="G24" s="8">
        <f t="shared" si="4"/>
        <v>288457</v>
      </c>
      <c r="H24" s="8">
        <f t="shared" si="4"/>
        <v>283456.19</v>
      </c>
      <c r="I24" s="8">
        <f t="shared" si="4"/>
        <v>331843</v>
      </c>
    </row>
    <row r="25" spans="2:16" ht="15" customHeight="1" x14ac:dyDescent="0.3">
      <c r="B25" s="2" t="s">
        <v>27</v>
      </c>
      <c r="C25" s="8">
        <f t="shared" si="4"/>
        <v>64000</v>
      </c>
      <c r="D25" s="8">
        <f t="shared" si="4"/>
        <v>64000</v>
      </c>
      <c r="E25" s="8">
        <f t="shared" si="4"/>
        <v>50000</v>
      </c>
      <c r="F25" s="8">
        <f t="shared" si="4"/>
        <v>50000</v>
      </c>
      <c r="G25" s="8">
        <f t="shared" si="4"/>
        <v>0</v>
      </c>
      <c r="H25" s="8">
        <f t="shared" si="4"/>
        <v>50000</v>
      </c>
      <c r="I25" s="8">
        <f t="shared" si="4"/>
        <v>60168</v>
      </c>
    </row>
    <row r="26" spans="2:16" ht="15" customHeight="1" x14ac:dyDescent="0.3">
      <c r="B26" s="9" t="s">
        <v>37</v>
      </c>
      <c r="C26" s="10">
        <f>SUM(C21:C25)</f>
        <v>3030487</v>
      </c>
      <c r="D26" s="10">
        <f t="shared" ref="D26:I26" si="5">SUM(D21:D25)</f>
        <v>3187302</v>
      </c>
      <c r="E26" s="10">
        <f t="shared" si="5"/>
        <v>3177017.1374240005</v>
      </c>
      <c r="F26" s="10">
        <f t="shared" si="5"/>
        <v>3297098</v>
      </c>
      <c r="G26" s="10">
        <f t="shared" si="5"/>
        <v>3486721</v>
      </c>
      <c r="H26" s="10">
        <f t="shared" si="5"/>
        <v>3514889.1299999994</v>
      </c>
      <c r="I26" s="10">
        <f t="shared" si="5"/>
        <v>3783088.8000000003</v>
      </c>
    </row>
    <row r="27" spans="2:16" ht="15" customHeight="1" x14ac:dyDescent="0.3">
      <c r="B27" s="9"/>
      <c r="C27" s="10"/>
      <c r="D27" s="10"/>
      <c r="E27" s="10"/>
      <c r="F27" s="10"/>
      <c r="G27" s="10"/>
      <c r="H27" s="10"/>
      <c r="I27" s="10"/>
    </row>
    <row r="28" spans="2:16" ht="15" customHeight="1" x14ac:dyDescent="0.3">
      <c r="B28" s="9" t="s">
        <v>217</v>
      </c>
      <c r="C28" s="11">
        <f>C18-C26</f>
        <v>24983</v>
      </c>
      <c r="D28" s="11">
        <f t="shared" ref="D28:I28" si="6">D18-D26</f>
        <v>-7000</v>
      </c>
      <c r="E28" s="11">
        <f t="shared" si="6"/>
        <v>6271.5925759994425</v>
      </c>
      <c r="F28" s="11">
        <f t="shared" si="6"/>
        <v>3849</v>
      </c>
      <c r="G28" s="11">
        <f t="shared" si="6"/>
        <v>-185774</v>
      </c>
      <c r="H28" s="11">
        <f t="shared" si="6"/>
        <v>-144609.23999999976</v>
      </c>
      <c r="I28" s="11">
        <f t="shared" si="6"/>
        <v>-271674.80000000028</v>
      </c>
    </row>
    <row r="29" spans="2:16" ht="15" customHeight="1" x14ac:dyDescent="0.3">
      <c r="B29" s="9"/>
      <c r="C29" s="11"/>
      <c r="D29" s="11"/>
      <c r="E29" s="11"/>
      <c r="F29" s="11"/>
      <c r="G29" s="11"/>
      <c r="H29" s="11"/>
      <c r="I29" s="11"/>
    </row>
    <row r="31" spans="2:16" ht="15" customHeight="1" x14ac:dyDescent="0.3">
      <c r="B31" s="41" t="s">
        <v>3</v>
      </c>
      <c r="C31" s="42"/>
      <c r="D31" s="42"/>
      <c r="E31" s="42"/>
      <c r="F31" s="42"/>
      <c r="G31" s="42"/>
      <c r="H31" s="42"/>
      <c r="I31" s="42"/>
    </row>
    <row r="32" spans="2:16" ht="12" x14ac:dyDescent="0.3">
      <c r="B32" s="5" t="s">
        <v>4</v>
      </c>
      <c r="O32" s="7"/>
      <c r="P32" s="7"/>
    </row>
    <row r="33" spans="2:16" ht="15" customHeight="1" x14ac:dyDescent="0.3">
      <c r="B33" s="2" t="s">
        <v>9</v>
      </c>
      <c r="C33" s="8">
        <f>SUMIF(Library!$B$6:$B$237,"Total Tax Revenue - Ongoing",Library!C6:C237)</f>
        <v>2388391</v>
      </c>
      <c r="D33" s="8">
        <f>SUMIF(Library!$B$6:$B$237,"Total Tax Revenue - Ongoing",Library!D6:D237)</f>
        <v>2432631</v>
      </c>
      <c r="E33" s="8">
        <f>SUMIF(Library!$B$6:$B$237,"Total Tax Revenue - Ongoing",Library!E6:E237)</f>
        <v>2432631</v>
      </c>
      <c r="F33" s="8">
        <f>SUMIF(Library!$B$6:$B$237,"Total Tax Revenue - Ongoing",Library!F6:F237)</f>
        <v>2587608</v>
      </c>
      <c r="G33" s="8">
        <f>SUMIF(Library!$B$6:$B$237,"Total Tax Revenue - Ongoing",Library!G6:G237)</f>
        <v>2587608</v>
      </c>
      <c r="H33" s="8">
        <f>SUMIF(Library!$B$6:$B$237,"Total Tax Revenue - Ongoing",Library!H6:H237)</f>
        <v>2658034.04</v>
      </c>
      <c r="I33" s="8">
        <f>SUMIF(Library!$B$6:$B$237,"Total Tax Revenue - Ongoing",Library!I6:I237)</f>
        <v>2818026</v>
      </c>
      <c r="O33" s="8"/>
      <c r="P33" s="8"/>
    </row>
    <row r="34" spans="2:16" ht="15" customHeight="1" x14ac:dyDescent="0.3">
      <c r="B34" s="2" t="s">
        <v>10</v>
      </c>
      <c r="C34" s="8">
        <f>SUMIF(Library!$B$6:$B$237,"Total Licenses &amp; Permits - Ongoing",Library!C6:C237)</f>
        <v>0</v>
      </c>
      <c r="D34" s="8">
        <f>SUMIF(Library!$B$6:$B$237,"Total Licenses &amp; Permits - Ongoing",Library!D6:D237)</f>
        <v>0</v>
      </c>
      <c r="E34" s="8">
        <f>SUMIF(Library!$B$6:$B$237,"Total Licenses &amp; Permits - Ongoing",Library!E6:E237)</f>
        <v>0</v>
      </c>
      <c r="F34" s="8">
        <f>SUMIF(Library!$B$6:$B$237,"Total Licenses &amp; Permits - Ongoing",Library!F6:F237)</f>
        <v>0</v>
      </c>
      <c r="G34" s="8">
        <f>SUMIF(Library!$B$6:$B$237,"Total Licenses &amp; Permits - Ongoing",Library!G6:G237)</f>
        <v>0</v>
      </c>
      <c r="H34" s="8">
        <f>SUMIF(Library!$B$6:$B$237,"Total Licenses &amp; Permits - Ongoing",Library!H6:H237)</f>
        <v>0</v>
      </c>
      <c r="I34" s="8">
        <f>SUMIF(Library!$B$6:$B$237,"Total Licenses &amp; Permits - Ongoing",Library!I6:I237)</f>
        <v>0</v>
      </c>
      <c r="O34" s="8"/>
      <c r="P34" s="8"/>
    </row>
    <row r="35" spans="2:16" ht="15" customHeight="1" x14ac:dyDescent="0.3">
      <c r="B35" s="2" t="s">
        <v>11</v>
      </c>
      <c r="C35" s="8">
        <f>SUMIF(Library!$B$6:$B$237,"Total Intergovernmental Revenue - Ongoing",Library!C6:C237)</f>
        <v>262603</v>
      </c>
      <c r="D35" s="8">
        <f>SUMIF(Library!$B$6:$B$237,"Total Intergovernmental Revenue - Ongoing",Library!D6:D237)</f>
        <v>305122</v>
      </c>
      <c r="E35" s="8">
        <f>SUMIF(Library!$B$6:$B$237,"Total Intergovernmental Revenue - Ongoing",Library!E6:E237)</f>
        <v>308108.73</v>
      </c>
      <c r="F35" s="8">
        <f>SUMIF(Library!$B$6:$B$237,"Total Intergovernmental Revenue - Ongoing",Library!F6:F237)</f>
        <v>308084</v>
      </c>
      <c r="G35" s="8">
        <f>SUMIF(Library!$B$6:$B$237,"Total Intergovernmental Revenue - Ongoing",Library!G6:G237)</f>
        <v>308084</v>
      </c>
      <c r="H35" s="8">
        <f>SUMIF(Library!$B$6:$B$237,"Total Intergovernmental Revenue - Ongoing",Library!H6:H237)</f>
        <v>315745.08999999997</v>
      </c>
      <c r="I35" s="8">
        <f>SUMIF(Library!$B$6:$B$237,"Total Intergovernmental Revenue - Ongoing",Library!I6:I237)</f>
        <v>317483</v>
      </c>
      <c r="O35" s="8"/>
      <c r="P35" s="8"/>
    </row>
    <row r="36" spans="2:16" ht="15" customHeight="1" x14ac:dyDescent="0.3">
      <c r="B36" s="2" t="s">
        <v>12</v>
      </c>
      <c r="C36" s="8">
        <f>SUMIF(Library!$B$6:$B$237,"Total Charges for Services - Ongoing",Library!C6:C237)</f>
        <v>17500</v>
      </c>
      <c r="D36" s="8">
        <f>SUMIF(Library!$B$6:$B$237,"Total Charges for Services - Ongoing",Library!D6:D237)</f>
        <v>16200</v>
      </c>
      <c r="E36" s="8">
        <f>SUMIF(Library!$B$6:$B$237,"Total Charges for Services - Ongoing",Library!E6:E237)</f>
        <v>16200</v>
      </c>
      <c r="F36" s="8">
        <f>SUMIF(Library!$B$6:$B$237,"Total Charges for Services - Ongoing",Library!F6:F237)</f>
        <v>16200</v>
      </c>
      <c r="G36" s="8">
        <f>SUMIF(Library!$B$6:$B$237,"Total Charges for Services - Ongoing",Library!G6:G237)</f>
        <v>16200</v>
      </c>
      <c r="H36" s="8">
        <f>SUMIF(Library!$B$6:$B$237,"Total Charges for Services - Ongoing",Library!H6:H237)</f>
        <v>25097.25</v>
      </c>
      <c r="I36" s="8">
        <f>SUMIF(Library!$B$6:$B$237,"Total Charges for Services - Ongoing",Library!I6:I237)</f>
        <v>16200</v>
      </c>
      <c r="O36" s="8"/>
      <c r="P36" s="8"/>
    </row>
    <row r="37" spans="2:16" ht="15" customHeight="1" x14ac:dyDescent="0.3">
      <c r="B37" s="2" t="s">
        <v>13</v>
      </c>
      <c r="C37" s="8">
        <f>SUMIF(Library!$B$6:$B$237,"Total Fines &amp; Forfeitures - Ongoing",Library!C6:C237)</f>
        <v>55000</v>
      </c>
      <c r="D37" s="8">
        <f>SUMIF(Library!$B$6:$B$237,"Total Fines &amp; Forfeitures - Ongoing",Library!D6:D237)</f>
        <v>55000</v>
      </c>
      <c r="E37" s="8">
        <f>SUMIF(Library!$B$6:$B$237,"Total Fines &amp; Forfeitures - Ongoing",Library!E6:E237)</f>
        <v>55000</v>
      </c>
      <c r="F37" s="8">
        <f>SUMIF(Library!$B$6:$B$237,"Total Fines &amp; Forfeitures - Ongoing",Library!F6:F237)</f>
        <v>55000</v>
      </c>
      <c r="G37" s="8">
        <f>SUMIF(Library!$B$6:$B$237,"Total Fines &amp; Forfeitures - Ongoing",Library!G6:G237)</f>
        <v>55000</v>
      </c>
      <c r="H37" s="8">
        <f>SUMIF(Library!$B$6:$B$237,"Total Fines &amp; Forfeitures - Ongoing",Library!H6:H237)</f>
        <v>18523.900000000001</v>
      </c>
      <c r="I37" s="8">
        <f>SUMIF(Library!$B$6:$B$237,"Total Fines &amp; Forfeitures - Ongoing",Library!I6:I237)</f>
        <v>20000</v>
      </c>
      <c r="O37" s="8"/>
      <c r="P37" s="8"/>
    </row>
    <row r="38" spans="2:16" ht="15" customHeight="1" x14ac:dyDescent="0.3">
      <c r="B38" s="2" t="s">
        <v>14</v>
      </c>
      <c r="C38" s="8">
        <f>SUMIF(Library!$B$6:$B$237,"Total Miscellaneous Revenues - Ongoing",Library!C6:C237)</f>
        <v>80207</v>
      </c>
      <c r="D38" s="8">
        <f>SUMIF(Library!$B$6:$B$237,"Total Miscellaneous Revenues - Ongoing",Library!D6:D237)</f>
        <v>45900</v>
      </c>
      <c r="E38" s="8">
        <f>SUMIF(Library!$B$6:$B$237,"Total Miscellaneous Revenues - Ongoing",Library!E6:E237)</f>
        <v>45900</v>
      </c>
      <c r="F38" s="8">
        <f>SUMIF(Library!$B$6:$B$237,"Total Miscellaneous Revenues - Ongoing",Library!F6:F237)</f>
        <v>45900</v>
      </c>
      <c r="G38" s="8">
        <f>SUMIF(Library!$B$6:$B$237,"Total Miscellaneous Revenues - Ongoing",Library!G6:G237)</f>
        <v>45900</v>
      </c>
      <c r="H38" s="8">
        <f>SUMIF(Library!$B$6:$B$237,"Total Miscellaneous Revenues - Ongoing",Library!H6:H237)</f>
        <v>52106.86</v>
      </c>
      <c r="I38" s="8">
        <f>SUMIF(Library!$B$6:$B$237,"Total Miscellaneous Revenues - Ongoing",Library!I6:I237)</f>
        <v>51550</v>
      </c>
      <c r="O38" s="8"/>
      <c r="P38" s="8"/>
    </row>
    <row r="39" spans="2:16" ht="15" customHeight="1" x14ac:dyDescent="0.3">
      <c r="B39" s="2" t="s">
        <v>15</v>
      </c>
      <c r="C39" s="8">
        <f>SUMIF(Library!$B$6:$B$237,"Total Investment Earnings - Ongoing",Library!C6:C237)</f>
        <v>0</v>
      </c>
      <c r="D39" s="8">
        <f>SUMIF(Library!$B$6:$B$237,"Total Investment Earnings - Ongoing",Library!D6:D237)</f>
        <v>0</v>
      </c>
      <c r="E39" s="8">
        <f>SUMIF(Library!$B$6:$B$237,"Total Investment Earnings - Ongoing",Library!E6:E237)</f>
        <v>0</v>
      </c>
      <c r="F39" s="8">
        <f>SUMIF(Library!$B$6:$B$237,"Total Investment Earnings - Ongoing",Library!F6:F237)</f>
        <v>0</v>
      </c>
      <c r="G39" s="8">
        <f>SUMIF(Library!$B$6:$B$237,"Total Investment Earnings - Ongoing",Library!G6:G237)</f>
        <v>0</v>
      </c>
      <c r="H39" s="8">
        <f>SUMIF(Library!$B$6:$B$237,"Total Investment Earnings - Ongoing",Library!H6:H237)</f>
        <v>0</v>
      </c>
      <c r="I39" s="8">
        <f>SUMIF(Library!$B$6:$B$237,"Total Investment Earnings - Ongoing",Library!I6:I237)</f>
        <v>0</v>
      </c>
      <c r="O39" s="8"/>
      <c r="P39" s="8"/>
    </row>
    <row r="40" spans="2:16" ht="15" customHeight="1" x14ac:dyDescent="0.3">
      <c r="B40" s="2" t="s">
        <v>16</v>
      </c>
      <c r="C40" s="8">
        <f>SUMIF(Library!$B$6:$B$237,"Total Other Revenue Sources - Ongoing",Library!C6:C237)</f>
        <v>0</v>
      </c>
      <c r="D40" s="8">
        <f>SUMIF(Library!$B$6:$B$237,"Total Other Revenue Sources - Ongoing",Library!D6:D237)</f>
        <v>0</v>
      </c>
      <c r="E40" s="8">
        <f>SUMIF(Library!$B$6:$B$237,"Total Other Revenue Sources - Ongoing",Library!E6:E237)</f>
        <v>0</v>
      </c>
      <c r="F40" s="8">
        <f>SUMIF(Library!$B$6:$B$237,"Total Other Revenue Sources - Ongoing",Library!F6:F237)</f>
        <v>0</v>
      </c>
      <c r="G40" s="8">
        <f>SUMIF(Library!$B$6:$B$237,"Total Other Revenue Sources - Ongoing",Library!G6:G237)</f>
        <v>0</v>
      </c>
      <c r="H40" s="8">
        <f>SUMIF(Library!$B$6:$B$237,"Total Other Revenue Sources - Ongoing",Library!H6:H237)</f>
        <v>0</v>
      </c>
      <c r="I40" s="8">
        <f>SUMIF(Library!$B$6:$B$237,"Total Other Revenue Sources - Ongoing",Library!I6:I237)</f>
        <v>0</v>
      </c>
      <c r="O40" s="8"/>
      <c r="P40" s="8"/>
    </row>
    <row r="41" spans="2:16" ht="15" customHeight="1" x14ac:dyDescent="0.3">
      <c r="B41" s="2" t="s">
        <v>17</v>
      </c>
      <c r="C41" s="8">
        <f>SUMIF(Library!$B$6:$B$237,"Total Transfers In - Ongoing",Library!C6:C237)</f>
        <v>251769</v>
      </c>
      <c r="D41" s="8">
        <f>SUMIF(Library!$B$6:$B$237,"Total Transfers In - Ongoing",Library!D6:D237)</f>
        <v>325449</v>
      </c>
      <c r="E41" s="8">
        <f>SUMIF(Library!$B$6:$B$237,"Total Transfers In - Ongoing",Library!E6:E237)</f>
        <v>325449</v>
      </c>
      <c r="F41" s="8">
        <f>SUMIF(Library!$B$6:$B$237,"Total Transfers In - Ongoing",Library!F6:F237)</f>
        <v>288155</v>
      </c>
      <c r="G41" s="8">
        <f>SUMIF(Library!$B$6:$B$237,"Total Transfers In - Ongoing",Library!G6:G237)</f>
        <v>288155</v>
      </c>
      <c r="H41" s="8">
        <f>SUMIF(Library!$B$6:$B$237,"Total Transfers In - Ongoing",Library!H6:H237)</f>
        <v>300772.75</v>
      </c>
      <c r="I41" s="8">
        <f>SUMIF(Library!$B$6:$B$237,"Total Transfers In - Ongoing",Library!I6:I237)</f>
        <v>288155</v>
      </c>
      <c r="O41" s="8"/>
      <c r="P41" s="8"/>
    </row>
    <row r="42" spans="2:16" ht="15" customHeight="1" x14ac:dyDescent="0.3">
      <c r="B42" s="2" t="s">
        <v>18</v>
      </c>
      <c r="C42" s="8">
        <f>SUMIF(Library!$B$6:$B$237,"Total Sales of Fixed Assets - Ongoing",Library!C6:C237)</f>
        <v>0</v>
      </c>
      <c r="D42" s="8">
        <f>SUMIF(Library!$B$6:$B$237,"Total Sales of Fixed Assets - Ongoing",Library!D6:D237)</f>
        <v>0</v>
      </c>
      <c r="E42" s="8">
        <f>SUMIF(Library!$B$6:$B$237,"Total Sales of Fixed Assets - Ongoing",Library!E6:E237)</f>
        <v>0</v>
      </c>
      <c r="F42" s="8">
        <f>SUMIF(Library!$B$6:$B$237,"Total Sales of Fixed Assets - Ongoing",Library!F6:F237)</f>
        <v>0</v>
      </c>
      <c r="G42" s="8">
        <f>SUMIF(Library!$B$6:$B$237,"Total Sales of Fixed Assets - Ongoing",Library!G6:G237)</f>
        <v>0</v>
      </c>
      <c r="H42" s="8">
        <f>SUMIF(Library!$B$6:$B$237,"Total Sales of Fixed Assets - Ongoing",Library!H6:H237)</f>
        <v>0</v>
      </c>
      <c r="I42" s="8">
        <f>SUMIF(Library!$B$6:$B$237,"Total Sales of Fixed Assets - Ongoing",Library!I6:I237)</f>
        <v>0</v>
      </c>
      <c r="O42" s="8"/>
      <c r="P42" s="8"/>
    </row>
    <row r="43" spans="2:16" ht="15" customHeight="1" x14ac:dyDescent="0.3">
      <c r="B43" s="2" t="s">
        <v>19</v>
      </c>
      <c r="C43" s="8">
        <f>SUMIF(Library!$B$6:$B$237,"Total Bond Proceeds - Ongoing",Library!C6:C237)</f>
        <v>0</v>
      </c>
      <c r="D43" s="8">
        <f>SUMIF(Library!$B$6:$B$237,"Total Bond Proceeds - Ongoing",Library!D6:D237)</f>
        <v>0</v>
      </c>
      <c r="E43" s="8">
        <f>SUMIF(Library!$B$6:$B$237,"Total Bond Proceeds - Ongoing",Library!E6:E237)</f>
        <v>0</v>
      </c>
      <c r="F43" s="8">
        <f>SUMIF(Library!$B$6:$B$237,"Total Bond Proceeds - Ongoing",Library!F6:F237)</f>
        <v>0</v>
      </c>
      <c r="G43" s="8">
        <f>SUMIF(Library!$B$6:$B$237,"Total Bond Proceeds - Ongoing",Library!G6:G237)</f>
        <v>0</v>
      </c>
      <c r="H43" s="8">
        <f>SUMIF(Library!$B$6:$B$237,"Total Bond Proceeds - Ongoing",Library!H6:H237)</f>
        <v>0</v>
      </c>
      <c r="I43" s="8">
        <f>SUMIF(Library!$B$6:$B$237,"Total Bond Proceeds - Ongoing",Library!I6:I237)</f>
        <v>0</v>
      </c>
      <c r="O43" s="8"/>
      <c r="P43" s="8"/>
    </row>
    <row r="44" spans="2:16" ht="15" customHeight="1" x14ac:dyDescent="0.3">
      <c r="B44" s="2" t="s">
        <v>20</v>
      </c>
      <c r="C44" s="8">
        <f>SUMIF(Library!$B$6:$B$237,"Total Internal Services - Ongoing",Library!$B$6:$B$237)</f>
        <v>0</v>
      </c>
      <c r="D44" s="8">
        <f>SUMIF(Library!$B$6:$B$237,"Total Internal Services - Ongoing",Library!$B$6:$B$237)</f>
        <v>0</v>
      </c>
      <c r="E44" s="8">
        <f>SUMIF(Library!$B$6:$B$237,"Total Internal Services - Ongoing",Library!$B$6:$B$237)</f>
        <v>0</v>
      </c>
      <c r="F44" s="8">
        <f>SUMIF(Library!$B$6:$B$237,"Total Internal Services - Ongoing",Library!$B$6:$B$237)</f>
        <v>0</v>
      </c>
      <c r="G44" s="8">
        <f>SUMIF(Library!$B$6:$B$237,"Total Internal Services - Ongoing",Library!$B$6:$B$237)</f>
        <v>0</v>
      </c>
      <c r="H44" s="8">
        <f>SUMIF(Library!$B$6:$B$237,"Total Internal Services - Ongoing",Library!$B$6:$B$237)</f>
        <v>0</v>
      </c>
      <c r="I44" s="8">
        <f>SUMIF(Library!$B$6:$B$237,"Total Internal Services - Ongoing",Library!$B$6:$B$237)</f>
        <v>0</v>
      </c>
      <c r="O44" s="8"/>
      <c r="P44" s="8"/>
    </row>
    <row r="45" spans="2:16" ht="15" customHeight="1" x14ac:dyDescent="0.3">
      <c r="B45" s="9" t="s">
        <v>21</v>
      </c>
      <c r="C45" s="10">
        <f>SUM(C33:C44)</f>
        <v>3055470</v>
      </c>
      <c r="D45" s="10">
        <f t="shared" ref="D45:F45" si="7">SUM(D33:D44)</f>
        <v>3180302</v>
      </c>
      <c r="E45" s="10">
        <f t="shared" si="7"/>
        <v>3183288.73</v>
      </c>
      <c r="F45" s="10">
        <f t="shared" si="7"/>
        <v>3300947</v>
      </c>
      <c r="G45" s="10">
        <f t="shared" ref="G45:I45" si="8">SUM(G33:G44)</f>
        <v>3300947</v>
      </c>
      <c r="H45" s="10">
        <f t="shared" si="8"/>
        <v>3370279.8899999997</v>
      </c>
      <c r="I45" s="10">
        <f t="shared" si="8"/>
        <v>3511414</v>
      </c>
      <c r="O45" s="8"/>
      <c r="P45" s="8"/>
    </row>
    <row r="46" spans="2:16" ht="15" customHeight="1" x14ac:dyDescent="0.3">
      <c r="O46" s="8"/>
      <c r="P46" s="8"/>
    </row>
    <row r="47" spans="2:16" ht="15" customHeight="1" x14ac:dyDescent="0.3">
      <c r="B47" s="9" t="s">
        <v>22</v>
      </c>
      <c r="O47" s="8"/>
      <c r="P47" s="8"/>
    </row>
    <row r="48" spans="2:16" ht="15" customHeight="1" x14ac:dyDescent="0.3">
      <c r="B48" s="2" t="s">
        <v>23</v>
      </c>
      <c r="C48" s="8">
        <f>SUMIF(Library!$B$6:$B$237,"Total Personnel - Ongoing",Library!C6:C237)</f>
        <v>2222540</v>
      </c>
      <c r="D48" s="8">
        <f>SUMIF(Library!$B$6:$B$237,"Total Personnel - Ongoing",Library!D6:D237)</f>
        <v>2317136</v>
      </c>
      <c r="E48" s="8">
        <f>SUMIF(Library!$B$6:$B$237,"Total Personnel - Ongoing",Library!E6:E237)</f>
        <v>2327851.1374240005</v>
      </c>
      <c r="F48" s="8">
        <f>SUMIF(Library!$B$6:$B$237,"Total Personnel - Ongoing",Library!F6:F237)</f>
        <v>2363932</v>
      </c>
      <c r="G48" s="8">
        <f>SUMIF(Library!$B$6:$B$237,"Total Personnel - Ongoing",Library!G6:G237)</f>
        <v>2517838</v>
      </c>
      <c r="H48" s="8">
        <f>SUMIF(Library!$B$6:$B$237,"Total Personnel - Ongoing",Library!H6:H237)</f>
        <v>2501007.2399999998</v>
      </c>
      <c r="I48" s="8">
        <f>SUMIF(Library!$B$6:$B$237,"Total Personnel - Ongoing",Library!I6:I237)</f>
        <v>2738072.8000000003</v>
      </c>
      <c r="O48" s="8"/>
      <c r="P48" s="8"/>
    </row>
    <row r="49" spans="2:9" ht="15" customHeight="1" x14ac:dyDescent="0.3">
      <c r="B49" s="2" t="s">
        <v>24</v>
      </c>
      <c r="C49" s="8">
        <f>SUMIF(Library!$B$6:$B$237,"Total Operations - Ongoing",Library!C6:C237)</f>
        <v>451123</v>
      </c>
      <c r="D49" s="8">
        <f>SUMIF(Library!$B$6:$B$237,"Total Operations - Ongoing",Library!D6:D237)</f>
        <v>467323</v>
      </c>
      <c r="E49" s="8">
        <f>SUMIF(Library!$B$6:$B$237,"Total Operations - Ongoing",Library!E6:E237)</f>
        <v>467323</v>
      </c>
      <c r="F49" s="8">
        <f>SUMIF(Library!$B$6:$B$237,"Total Operations - Ongoing",Library!F6:F237)</f>
        <v>551323</v>
      </c>
      <c r="G49" s="8">
        <f>SUMIF(Library!$B$6:$B$237,"Total Operations - Ongoing",Library!G6:G237)</f>
        <v>680426</v>
      </c>
      <c r="H49" s="8">
        <f>SUMIF(Library!$B$6:$B$237,"Total Operations - Ongoing",Library!H6:H237)</f>
        <v>680425.69999999984</v>
      </c>
      <c r="I49" s="8">
        <f>SUMIF(Library!$B$6:$B$237,"Total Operations - Ongoing",Library!I6:I237)</f>
        <v>551323</v>
      </c>
    </row>
    <row r="50" spans="2:9" ht="15" customHeight="1" x14ac:dyDescent="0.3">
      <c r="B50" s="2" t="s">
        <v>25</v>
      </c>
      <c r="C50" s="8">
        <f>SUMIF(Library!$B$6:$B$237,"Total Debt Service - Ongoing",Library!C6:C237)</f>
        <v>0</v>
      </c>
      <c r="D50" s="8">
        <f>SUMIF(Library!$B$6:$B$237,"Total Debt Service - Ongoing",Library!D6:D237)</f>
        <v>0</v>
      </c>
      <c r="E50" s="8">
        <f>SUMIF(Library!$B$6:$B$237,"Total Debt Service - Ongoing",Library!E6:E237)</f>
        <v>0</v>
      </c>
      <c r="F50" s="8">
        <f>SUMIF(Library!$B$6:$B$237,"Total Debt Service - Ongoing",Library!F6:F237)</f>
        <v>0</v>
      </c>
      <c r="G50" s="8">
        <f>SUMIF(Library!$B$6:$B$237,"Total Debt Service - Ongoing",Library!G6:G237)</f>
        <v>0</v>
      </c>
      <c r="H50" s="8">
        <f>SUMIF(Library!$B$6:$B$237,"Total Debt Service - Ongoing",Library!H6:H237)</f>
        <v>0</v>
      </c>
      <c r="I50" s="8">
        <f>SUMIF(Library!$B$6:$B$237,"Total Debt Service - Ongoing",Library!I6:I237)</f>
        <v>0</v>
      </c>
    </row>
    <row r="51" spans="2:9" ht="15" customHeight="1" x14ac:dyDescent="0.3">
      <c r="B51" s="2" t="s">
        <v>26</v>
      </c>
      <c r="C51" s="8">
        <f>SUMIF(Library!$B$6:$B$237,"Total Capital Outlay - Ongoing",Library!C6:C237)</f>
        <v>292824</v>
      </c>
      <c r="D51" s="8">
        <f>SUMIF(Library!$B$6:$B$237,"Total Capital Outlay - Ongoing",Library!D6:D237)</f>
        <v>331843</v>
      </c>
      <c r="E51" s="8">
        <f>SUMIF(Library!$B$6:$B$237,"Total Capital Outlay - Ongoing",Library!E6:E237)</f>
        <v>331843</v>
      </c>
      <c r="F51" s="8">
        <f>SUMIF(Library!$B$6:$B$237,"Total Capital Outlay - Ongoing",Library!F6:F237)</f>
        <v>331843</v>
      </c>
      <c r="G51" s="8">
        <f>SUMIF(Library!$B$6:$B$237,"Total Capital Outlay - Ongoing",Library!G6:G237)</f>
        <v>288457</v>
      </c>
      <c r="H51" s="8">
        <f>SUMIF(Library!$B$6:$B$237,"Total Capital Outlay - Ongoing",Library!H6:H237)</f>
        <v>283456.19</v>
      </c>
      <c r="I51" s="8">
        <f>SUMIF(Library!$B$6:$B$237,"Total Capital Outlay - Ongoing",Library!I6:I237)</f>
        <v>331843</v>
      </c>
    </row>
    <row r="52" spans="2:9" ht="15" customHeight="1" x14ac:dyDescent="0.3">
      <c r="B52" s="2" t="s">
        <v>27</v>
      </c>
      <c r="C52" s="8">
        <f>SUMIF(Library!$B$6:$B$237,"Total Transfers Out - Ongoing",Library!C6:C237)</f>
        <v>0</v>
      </c>
      <c r="D52" s="8">
        <f>SUMIF(Library!$B$6:$B$237,"Total Transfers Out - Ongoing",Library!D6:D237)</f>
        <v>0</v>
      </c>
      <c r="E52" s="8">
        <f>SUMIF(Library!$B$6:$B$237,"Total Transfers Out - Ongoing",Library!E6:E237)</f>
        <v>0</v>
      </c>
      <c r="F52" s="8">
        <f>SUMIF(Library!$B$6:$B$237,"Total Transfers Out - Ongoing",Library!F6:F237)</f>
        <v>0</v>
      </c>
      <c r="G52" s="8">
        <f>SUMIF(Library!$B$6:$B$237,"Total Transfers Out - Ongoing",Library!G6:G237)</f>
        <v>0</v>
      </c>
      <c r="H52" s="8">
        <f>SUMIF(Library!$B$6:$B$237,"Total Transfers Out - Ongoing",Library!H6:H237)</f>
        <v>0</v>
      </c>
      <c r="I52" s="8">
        <f>SUMIF(Library!$B$6:$B$237,"Total Transfers Out - Ongoing",Library!I6:I237)</f>
        <v>10168</v>
      </c>
    </row>
    <row r="53" spans="2:9" ht="15" customHeight="1" x14ac:dyDescent="0.3">
      <c r="B53" s="9" t="s">
        <v>28</v>
      </c>
      <c r="C53" s="10">
        <f>SUM(C48:C52)</f>
        <v>2966487</v>
      </c>
      <c r="D53" s="10">
        <f t="shared" ref="D53:F53" si="9">SUM(D48:D52)</f>
        <v>3116302</v>
      </c>
      <c r="E53" s="10">
        <f t="shared" si="9"/>
        <v>3127017.1374240005</v>
      </c>
      <c r="F53" s="10">
        <f t="shared" si="9"/>
        <v>3247098</v>
      </c>
      <c r="G53" s="10">
        <f t="shared" ref="G53:I53" si="10">SUM(G48:G52)</f>
        <v>3486721</v>
      </c>
      <c r="H53" s="10">
        <f t="shared" si="10"/>
        <v>3464889.1299999994</v>
      </c>
      <c r="I53" s="10">
        <f t="shared" si="10"/>
        <v>3631406.8000000003</v>
      </c>
    </row>
    <row r="55" spans="2:9" ht="15" customHeight="1" x14ac:dyDescent="0.3">
      <c r="B55" s="9" t="s">
        <v>29</v>
      </c>
      <c r="C55" s="11">
        <f>C45-C53</f>
        <v>88983</v>
      </c>
      <c r="D55" s="11">
        <f t="shared" ref="D55:F55" si="11">D45-D53</f>
        <v>64000</v>
      </c>
      <c r="E55" s="11">
        <f t="shared" si="11"/>
        <v>56271.592575999442</v>
      </c>
      <c r="F55" s="11">
        <f t="shared" si="11"/>
        <v>53849</v>
      </c>
      <c r="G55" s="11">
        <f t="shared" ref="G55:I55" si="12">G45-G53</f>
        <v>-185774</v>
      </c>
      <c r="H55" s="11">
        <f t="shared" si="12"/>
        <v>-94609.239999999758</v>
      </c>
      <c r="I55" s="11">
        <f t="shared" si="12"/>
        <v>-119992.80000000028</v>
      </c>
    </row>
    <row r="58" spans="2:9" ht="15" customHeight="1" x14ac:dyDescent="0.3">
      <c r="B58" s="41" t="s">
        <v>30</v>
      </c>
      <c r="C58" s="42"/>
      <c r="D58" s="42"/>
      <c r="E58" s="42"/>
      <c r="F58" s="42"/>
      <c r="G58" s="42"/>
      <c r="H58" s="42"/>
      <c r="I58" s="42"/>
    </row>
    <row r="59" spans="2:9" ht="15" customHeight="1" x14ac:dyDescent="0.3">
      <c r="B59" s="9" t="s">
        <v>31</v>
      </c>
      <c r="C59" s="12"/>
      <c r="D59" s="12"/>
      <c r="E59" s="12"/>
      <c r="F59" s="12"/>
      <c r="G59" s="12"/>
      <c r="H59" s="12"/>
      <c r="I59" s="12"/>
    </row>
    <row r="60" spans="2:9" ht="15" customHeight="1" x14ac:dyDescent="0.3">
      <c r="B60" s="2" t="s">
        <v>9</v>
      </c>
      <c r="C60" s="8">
        <f>SUMIF(Library!$B$6:$B$237,"Total Tax/Assessment Revenue - One-time",Library!C6:C237)</f>
        <v>0</v>
      </c>
      <c r="D60" s="8">
        <f>SUMIF(Library!$B$6:$B$237,"Total Tax/Assessment Revenue - One-time",Library!D6:D237)</f>
        <v>0</v>
      </c>
      <c r="E60" s="8">
        <f>SUMIF(Library!$B$6:$B$237,"Total Tax/Assessment Revenue - One-time",Library!E6:E237)</f>
        <v>0</v>
      </c>
      <c r="F60" s="8">
        <f>SUMIF(Library!$B$6:$B$237,"Total Tax/Assessment Revenue - One-time",Library!F6:F237)</f>
        <v>0</v>
      </c>
      <c r="G60" s="8">
        <f>SUMIF(Library!$B$6:$B$237,"Total Tax/Assessment Revenue - One-time",Library!G6:G237)</f>
        <v>0</v>
      </c>
      <c r="H60" s="8">
        <f>SUMIF(Library!$B$6:$B$237,"Total Tax/Assessment Revenue - One-time",Library!H6:H237)</f>
        <v>0</v>
      </c>
      <c r="I60" s="8">
        <f>SUMIF(Library!$B$6:$B$237,"Total Tax/Assessment Revenue - One-time",Library!I6:I237)</f>
        <v>0</v>
      </c>
    </row>
    <row r="61" spans="2:9" ht="15" customHeight="1" x14ac:dyDescent="0.3">
      <c r="B61" s="2" t="s">
        <v>10</v>
      </c>
      <c r="C61" s="8">
        <f>SUMIF(Library!$B$6:$B$237,"Total Licenses &amp; Permits - One-time",Library!C6:C237)</f>
        <v>0</v>
      </c>
      <c r="D61" s="8">
        <f>SUMIF(Library!$B$6:$B$237,"Total Licenses &amp; Permits - One-time",Library!D6:D237)</f>
        <v>0</v>
      </c>
      <c r="E61" s="8">
        <f>SUMIF(Library!$B$6:$B$237,"Total Licenses &amp; Permits - One-time",Library!E6:E237)</f>
        <v>0</v>
      </c>
      <c r="F61" s="8">
        <f>SUMIF(Library!$B$6:$B$237,"Total Licenses &amp; Permits - One-time",Library!F6:F237)</f>
        <v>0</v>
      </c>
      <c r="G61" s="8">
        <f>SUMIF(Library!$B$6:$B$237,"Total Licenses &amp; Permits - One-time",Library!G6:G237)</f>
        <v>0</v>
      </c>
      <c r="H61" s="8">
        <f>SUMIF(Library!$B$6:$B$237,"Total Licenses &amp; Permits - One-time",Library!H6:H237)</f>
        <v>0</v>
      </c>
      <c r="I61" s="8">
        <f>SUMIF(Library!$B$6:$B$237,"Total Licenses &amp; Permits - One-time",Library!I6:I237)</f>
        <v>0</v>
      </c>
    </row>
    <row r="62" spans="2:9" ht="15" customHeight="1" x14ac:dyDescent="0.3">
      <c r="B62" s="2" t="s">
        <v>11</v>
      </c>
      <c r="C62" s="8">
        <f>SUMIF(Library!$B$6:$B$237,"Total Intergovernmental Revenue - One-time",Library!C6:C237)</f>
        <v>0</v>
      </c>
      <c r="D62" s="8">
        <f>SUMIF(Library!$B$6:$B$237,"Total Intergovernmental Revenue - One-time",Library!D6:D237)</f>
        <v>0</v>
      </c>
      <c r="E62" s="8">
        <f>SUMIF(Library!$B$6:$B$237,"Total Intergovernmental Revenue - One-time",Library!E6:E237)</f>
        <v>0</v>
      </c>
      <c r="F62" s="8">
        <f>SUMIF(Library!$B$6:$B$237,"Total Intergovernmental Revenue - One-time",Library!F6:F237)</f>
        <v>0</v>
      </c>
      <c r="G62" s="8">
        <f>SUMIF(Library!$B$6:$B$237,"Total Intergovernmental Revenue - One-time",Library!G6:G237)</f>
        <v>0</v>
      </c>
      <c r="H62" s="8">
        <f>SUMIF(Library!$B$6:$B$237,"Total Intergovernmental Revenue - One-time",Library!H6:H237)</f>
        <v>0</v>
      </c>
      <c r="I62" s="8">
        <f>SUMIF(Library!$B$6:$B$237,"Total Intergovernmental Revenue - One-time",Library!I6:I237)</f>
        <v>0</v>
      </c>
    </row>
    <row r="63" spans="2:9" ht="15" customHeight="1" x14ac:dyDescent="0.3">
      <c r="B63" s="2" t="s">
        <v>12</v>
      </c>
      <c r="C63" s="8">
        <f>SUMIF(Library!$B$6:$B$237,"Total Charges for Services - One-time",Library!C6:C237)</f>
        <v>0</v>
      </c>
      <c r="D63" s="8">
        <f>SUMIF(Library!$B$6:$B$237,"Total Charges for Services - One-time",Library!D6:D237)</f>
        <v>0</v>
      </c>
      <c r="E63" s="8">
        <f>SUMIF(Library!$B$6:$B$237,"Total Charges for Services - One-time",Library!E6:E237)</f>
        <v>0</v>
      </c>
      <c r="F63" s="8">
        <f>SUMIF(Library!$B$6:$B$237,"Total Charges for Services - One-time",Library!F6:F237)</f>
        <v>0</v>
      </c>
      <c r="G63" s="8">
        <f>SUMIF(Library!$B$6:$B$237,"Total Charges for Services - One-time",Library!G6:G237)</f>
        <v>0</v>
      </c>
      <c r="H63" s="8">
        <f>SUMIF(Library!$B$6:$B$237,"Total Charges for Services - One-time",Library!H6:H237)</f>
        <v>0</v>
      </c>
      <c r="I63" s="8">
        <f>SUMIF(Library!$B$6:$B$237,"Total Charges for Services - One-time",Library!I6:I237)</f>
        <v>0</v>
      </c>
    </row>
    <row r="64" spans="2:9" ht="15" customHeight="1" x14ac:dyDescent="0.3">
      <c r="B64" s="2" t="s">
        <v>13</v>
      </c>
      <c r="C64" s="8">
        <f>SUMIF(Library!$B$6:$B$237,"Total Fines &amp; Forfeitures - One-time",Library!C6:C237)</f>
        <v>0</v>
      </c>
      <c r="D64" s="8">
        <f>SUMIF(Library!$B$6:$B$237,"Total Fines &amp; Forfeitures - One-time",Library!D6:D237)</f>
        <v>0</v>
      </c>
      <c r="E64" s="8">
        <f>SUMIF(Library!$B$6:$B$237,"Total Fines &amp; Forfeitures - One-time",Library!E6:E237)</f>
        <v>0</v>
      </c>
      <c r="F64" s="8">
        <f>SUMIF(Library!$B$6:$B$237,"Total Fines &amp; Forfeitures - One-time",Library!F6:F237)</f>
        <v>0</v>
      </c>
      <c r="G64" s="8">
        <f>SUMIF(Library!$B$6:$B$237,"Total Fines &amp; Forfeitures - One-time",Library!G6:G237)</f>
        <v>0</v>
      </c>
      <c r="H64" s="8">
        <f>SUMIF(Library!$B$6:$B$237,"Total Fines &amp; Forfeitures - One-time",Library!H6:H237)</f>
        <v>0</v>
      </c>
      <c r="I64" s="8">
        <f>SUMIF(Library!$B$6:$B$237,"Total Fines &amp; Forfeitures - One-time",Library!I6:I237)</f>
        <v>0</v>
      </c>
    </row>
    <row r="65" spans="2:9" ht="15" customHeight="1" x14ac:dyDescent="0.3">
      <c r="B65" s="2" t="s">
        <v>14</v>
      </c>
      <c r="C65" s="8">
        <f>SUMIF(Library!$B$6:$B$237,"Total Miscellaneous Revenues - One-time",Library!C6:C237)</f>
        <v>0</v>
      </c>
      <c r="D65" s="8">
        <f>SUMIF(Library!$B$6:$B$237,"Total Miscellaneous Revenues - One-time",Library!D6:D237)</f>
        <v>0</v>
      </c>
      <c r="E65" s="8">
        <f>SUMIF(Library!$B$6:$B$237,"Total Miscellaneous Revenues - One-time",Library!E6:E237)</f>
        <v>0</v>
      </c>
      <c r="F65" s="8">
        <f>SUMIF(Library!$B$6:$B$237,"Total Miscellaneous Revenues - One-time",Library!F6:F237)</f>
        <v>0</v>
      </c>
      <c r="G65" s="8">
        <f>SUMIF(Library!$B$6:$B$237,"Total Miscellaneous Revenues - One-time",Library!G6:G237)</f>
        <v>0</v>
      </c>
      <c r="H65" s="8">
        <f>SUMIF(Library!$B$6:$B$237,"Total Miscellaneous Revenues - One-time",Library!H6:H237)</f>
        <v>0</v>
      </c>
      <c r="I65" s="8">
        <f>SUMIF(Library!$B$6:$B$237,"Total Miscellaneous Revenues - One-time",Library!I6:I237)</f>
        <v>0</v>
      </c>
    </row>
    <row r="66" spans="2:9" ht="15" customHeight="1" x14ac:dyDescent="0.3">
      <c r="B66" s="2" t="s">
        <v>15</v>
      </c>
      <c r="C66" s="8">
        <f>SUMIF(Library!$B$6:$B$237,"Total Investment Earnings - One-time",Library!C6:C237)</f>
        <v>0</v>
      </c>
      <c r="D66" s="8">
        <f>SUMIF(Library!$B$6:$B$237,"Total Investment Earnings - One-time",Library!D6:D237)</f>
        <v>0</v>
      </c>
      <c r="E66" s="8">
        <f>SUMIF(Library!$B$6:$B$237,"Total Investment Earnings - One-time",Library!E6:E237)</f>
        <v>0</v>
      </c>
      <c r="F66" s="8">
        <f>SUMIF(Library!$B$6:$B$237,"Total Investment Earnings - One-time",Library!F6:F237)</f>
        <v>0</v>
      </c>
      <c r="G66" s="8">
        <f>SUMIF(Library!$B$6:$B$237,"Total Investment Earnings - One-time",Library!G6:G237)</f>
        <v>0</v>
      </c>
      <c r="H66" s="8">
        <f>SUMIF(Library!$B$6:$B$237,"Total Investment Earnings - One-time",Library!H6:H237)</f>
        <v>0</v>
      </c>
      <c r="I66" s="8">
        <f>SUMIF(Library!$B$6:$B$237,"Total Investment Earnings - One-time",Library!I6:I237)</f>
        <v>0</v>
      </c>
    </row>
    <row r="67" spans="2:9" ht="15" customHeight="1" x14ac:dyDescent="0.3">
      <c r="B67" s="2" t="s">
        <v>16</v>
      </c>
      <c r="C67" s="8">
        <f>SUMIF(Library!$B$6:$B$237,"Total Other Revenue Sources - One-time",Library!C6:C237)</f>
        <v>0</v>
      </c>
      <c r="D67" s="8">
        <f>SUMIF(Library!$B$6:$B$237,"Total Other Revenue Sources - One-time",Library!D6:D237)</f>
        <v>0</v>
      </c>
      <c r="E67" s="8">
        <f>SUMIF(Library!$B$6:$B$237,"Total Other Revenue Sources - One-time",Library!E6:E237)</f>
        <v>0</v>
      </c>
      <c r="F67" s="8">
        <f>SUMIF(Library!$B$6:$B$237,"Total Other Revenue Sources - One-time",Library!F6:F237)</f>
        <v>0</v>
      </c>
      <c r="G67" s="8">
        <f>SUMIF(Library!$B$6:$B$237,"Total Other Revenue Sources - One-time",Library!G6:G237)</f>
        <v>0</v>
      </c>
      <c r="H67" s="8">
        <f>SUMIF(Library!$B$6:$B$237,"Total Other Revenue Sources - One-time",Library!H6:H237)</f>
        <v>0</v>
      </c>
      <c r="I67" s="8">
        <f>SUMIF(Library!$B$6:$B$237,"Total Other Revenue Sources - One-time",Library!I6:I237)</f>
        <v>0</v>
      </c>
    </row>
    <row r="68" spans="2:9" ht="15" customHeight="1" x14ac:dyDescent="0.3">
      <c r="B68" s="2" t="s">
        <v>17</v>
      </c>
      <c r="C68" s="8">
        <f>SUMIF(Library!$B$6:$B$237,"Total Transfers In - One-time",Library!C6:C237)</f>
        <v>0</v>
      </c>
      <c r="D68" s="8">
        <f>SUMIF(Library!$B$6:$B$237,"Total Transfers In - One-time",Library!D6:D237)</f>
        <v>0</v>
      </c>
      <c r="E68" s="8">
        <f>SUMIF(Library!$B$6:$B$237,"Total Transfers In - One-time",Library!E6:E237)</f>
        <v>0</v>
      </c>
      <c r="F68" s="8">
        <f>SUMIF(Library!$B$6:$B$237,"Total Transfers In - One-time",Library!F6:F237)</f>
        <v>0</v>
      </c>
      <c r="G68" s="8">
        <f>SUMIF(Library!$B$6:$B$237,"Total Transfers In - One-time",Library!G6:G237)</f>
        <v>0</v>
      </c>
      <c r="H68" s="8">
        <f>SUMIF(Library!$B$6:$B$237,"Total Transfers In - One-time",Library!H6:H237)</f>
        <v>0</v>
      </c>
      <c r="I68" s="8">
        <f>SUMIF(Library!$B$6:$B$237,"Total Transfers In - One-time",Library!I6:I237)</f>
        <v>0</v>
      </c>
    </row>
    <row r="69" spans="2:9" ht="15" customHeight="1" x14ac:dyDescent="0.3">
      <c r="B69" s="2" t="s">
        <v>18</v>
      </c>
      <c r="C69" s="8">
        <f>SUMIF(Library!$B$6:$B$237,"Total Sales of Fixed Assets - One-time",Library!C6:C237)</f>
        <v>0</v>
      </c>
      <c r="D69" s="8">
        <f>SUMIF(Library!$B$6:$B$237,"Total Sales of Fixed Assets - One-time",Library!D6:D237)</f>
        <v>0</v>
      </c>
      <c r="E69" s="8">
        <f>SUMIF(Library!$B$6:$B$237,"Total Sales of Fixed Assets - One-time",Library!E6:E237)</f>
        <v>0</v>
      </c>
      <c r="F69" s="8">
        <f>SUMIF(Library!$B$6:$B$237,"Total Sales of Fixed Assets - One-time",Library!F6:F237)</f>
        <v>0</v>
      </c>
      <c r="G69" s="8">
        <f>SUMIF(Library!$B$6:$B$237,"Total Sales of Fixed Assets - One-time",Library!G6:G237)</f>
        <v>0</v>
      </c>
      <c r="H69" s="8">
        <f>SUMIF(Library!$B$6:$B$237,"Total Sales of Fixed Assets - One-time",Library!H6:H237)</f>
        <v>0</v>
      </c>
      <c r="I69" s="8">
        <f>SUMIF(Library!$B$6:$B$237,"Total Sales of Fixed Assets - One-time",Library!I6:I237)</f>
        <v>0</v>
      </c>
    </row>
    <row r="70" spans="2:9" ht="15" customHeight="1" x14ac:dyDescent="0.3">
      <c r="B70" s="2" t="s">
        <v>19</v>
      </c>
      <c r="C70" s="8">
        <f>SUMIF(Library!$B$6:$B$237,"Total Bond Proceeds - One-time",Library!C6:C237)</f>
        <v>0</v>
      </c>
      <c r="D70" s="8">
        <f>SUMIF(Library!$B$6:$B$237,"Total Bond Proceeds - One-time",Library!D6:D237)</f>
        <v>0</v>
      </c>
      <c r="E70" s="8">
        <f>SUMIF(Library!$B$6:$B$237,"Total Bond Proceeds - One-time",Library!E6:E237)</f>
        <v>0</v>
      </c>
      <c r="F70" s="8">
        <f>SUMIF(Library!$B$6:$B$237,"Total Bond Proceeds - One-time",Library!F6:F237)</f>
        <v>0</v>
      </c>
      <c r="G70" s="8">
        <f>SUMIF(Library!$B$6:$B$237,"Total Bond Proceeds - One-time",Library!G6:G237)</f>
        <v>0</v>
      </c>
      <c r="H70" s="8">
        <f>SUMIF(Library!$B$6:$B$237,"Total Bond Proceeds - One-time",Library!H6:H237)</f>
        <v>0</v>
      </c>
      <c r="I70" s="8">
        <f>SUMIF(Library!$B$6:$B$237,"Total Bond Proceeds - One-time",Library!I6:I237)</f>
        <v>0</v>
      </c>
    </row>
    <row r="71" spans="2:9" ht="15" customHeight="1" x14ac:dyDescent="0.3">
      <c r="B71" s="2" t="s">
        <v>20</v>
      </c>
      <c r="C71" s="8">
        <f>SUMIF(Library!$B$6:$B$237,"Total Internal Services - One-time",Library!C6:C237)</f>
        <v>0</v>
      </c>
      <c r="D71" s="8">
        <f>SUMIF(Library!$B$6:$B$237,"Total Internal Services - One-time",Library!D6:D237)</f>
        <v>0</v>
      </c>
      <c r="E71" s="8">
        <f>SUMIF(Library!$B$6:$B$237,"Total Internal Services - One-time",Library!E6:E237)</f>
        <v>0</v>
      </c>
      <c r="F71" s="8">
        <f>SUMIF(Library!$B$6:$B$237,"Total Internal Services - One-time",Library!F6:F237)</f>
        <v>0</v>
      </c>
      <c r="G71" s="8">
        <f>SUMIF(Library!$B$6:$B$237,"Total Internal Services - One-time",Library!G6:G237)</f>
        <v>0</v>
      </c>
      <c r="H71" s="8">
        <f>SUMIF(Library!$B$6:$B$237,"Total Internal Services - One-time",Library!H6:H237)</f>
        <v>0</v>
      </c>
      <c r="I71" s="8">
        <f>SUMIF(Library!$B$6:$B$237,"Total Internal Services - One-time",Library!I6:I237)</f>
        <v>0</v>
      </c>
    </row>
    <row r="72" spans="2:9" ht="15" customHeight="1" x14ac:dyDescent="0.3">
      <c r="B72" s="9" t="s">
        <v>32</v>
      </c>
      <c r="C72" s="10">
        <f>SUM(C60:C71)</f>
        <v>0</v>
      </c>
      <c r="D72" s="10">
        <f t="shared" ref="D72:F72" si="13">SUM(D60:D71)</f>
        <v>0</v>
      </c>
      <c r="E72" s="10">
        <f t="shared" si="13"/>
        <v>0</v>
      </c>
      <c r="F72" s="10">
        <f t="shared" si="13"/>
        <v>0</v>
      </c>
      <c r="G72" s="10">
        <f t="shared" ref="G72:I72" si="14">SUM(G60:G71)</f>
        <v>0</v>
      </c>
      <c r="H72" s="10">
        <f t="shared" si="14"/>
        <v>0</v>
      </c>
      <c r="I72" s="10">
        <f t="shared" si="14"/>
        <v>0</v>
      </c>
    </row>
    <row r="74" spans="2:9" ht="15" customHeight="1" x14ac:dyDescent="0.3">
      <c r="B74" s="9" t="s">
        <v>33</v>
      </c>
    </row>
    <row r="75" spans="2:9" ht="15" customHeight="1" x14ac:dyDescent="0.3">
      <c r="B75" s="2" t="s">
        <v>23</v>
      </c>
      <c r="C75" s="8">
        <f>SUMIF(Library!$B$6:$B$237,"Total Personnel - One-time",Library!C6:C237)</f>
        <v>0</v>
      </c>
      <c r="D75" s="8">
        <f>SUMIF(Library!$B$6:$B$237,"Total Personnel - One-time",Library!D6:D237)</f>
        <v>7000</v>
      </c>
      <c r="E75" s="8">
        <f>SUMIF(Library!$B$6:$B$237,"Total Personnel - One-time",Library!E6:E237)</f>
        <v>0</v>
      </c>
      <c r="F75" s="8">
        <f>SUMIF(Library!$B$6:$B$237,"Total Personnel - One-time",Library!F6:F237)</f>
        <v>0</v>
      </c>
      <c r="G75" s="8">
        <f>SUMIF(Library!$B$6:$B$237,"Total Personnel - One-time",Library!G6:G237)</f>
        <v>0</v>
      </c>
      <c r="H75" s="8">
        <f>SUMIF(Library!$B$6:$B$237,"Total Personnel - One-time",Library!H6:H237)</f>
        <v>0</v>
      </c>
      <c r="I75" s="8">
        <f>SUMIF(Library!$B$6:$B$237,"Total Personnel - One-time",Library!I6:I237)</f>
        <v>101682</v>
      </c>
    </row>
    <row r="76" spans="2:9" ht="15" customHeight="1" x14ac:dyDescent="0.3">
      <c r="B76" s="2" t="s">
        <v>24</v>
      </c>
      <c r="C76" s="8">
        <f>SUMIF(Library!$B$6:$B$237,"Total Operations - One-time",Library!C6:C237)</f>
        <v>0</v>
      </c>
      <c r="D76" s="8">
        <f>SUMIF(Library!$B$6:$B$237,"Total Operations - One-time",Library!D6:D237)</f>
        <v>0</v>
      </c>
      <c r="E76" s="8">
        <f>SUMIF(Library!$B$6:$B$237,"Total Operations - One-time",Library!E6:E237)</f>
        <v>0</v>
      </c>
      <c r="F76" s="8">
        <f>SUMIF(Library!$B$6:$B$237,"Total Operations - One-time",Library!F6:F237)</f>
        <v>0</v>
      </c>
      <c r="G76" s="8">
        <f>SUMIF(Library!$B$6:$B$237,"Total Operations - One-time",Library!G6:G237)</f>
        <v>0</v>
      </c>
      <c r="H76" s="8">
        <f>SUMIF(Library!$B$6:$B$237,"Total Operations - One-time",Library!H6:H237)</f>
        <v>0</v>
      </c>
      <c r="I76" s="8">
        <f>SUMIF(Library!$B$6:$B$237,"Total Operations - One-time",Library!I6:I237)</f>
        <v>0</v>
      </c>
    </row>
    <row r="77" spans="2:9" ht="15" customHeight="1" x14ac:dyDescent="0.3">
      <c r="B77" s="2" t="s">
        <v>25</v>
      </c>
      <c r="C77" s="8">
        <f>SUMIF(Library!$B$6:$B$237,"Total Debt Service - One-time",Library!C6:C237)</f>
        <v>0</v>
      </c>
      <c r="D77" s="8">
        <f>SUMIF(Library!$B$6:$B$237,"Total Debt Service - One-time",Library!D6:D237)</f>
        <v>0</v>
      </c>
      <c r="E77" s="8">
        <f>SUMIF(Library!$B$6:$B$237,"Total Debt Service - One-time",Library!E6:E237)</f>
        <v>0</v>
      </c>
      <c r="F77" s="8">
        <f>SUMIF(Library!$B$6:$B$237,"Total Debt Service - One-time",Library!F6:F237)</f>
        <v>0</v>
      </c>
      <c r="G77" s="8">
        <f>SUMIF(Library!$B$6:$B$237,"Total Debt Service - One-time",Library!G6:G237)</f>
        <v>0</v>
      </c>
      <c r="H77" s="8">
        <f>SUMIF(Library!$B$6:$B$237,"Total Debt Service - One-time",Library!H6:H237)</f>
        <v>0</v>
      </c>
      <c r="I77" s="8">
        <f>SUMIF(Library!$B$6:$B$237,"Total Debt Service - One-time",Library!I6:I237)</f>
        <v>0</v>
      </c>
    </row>
    <row r="78" spans="2:9" ht="15" customHeight="1" x14ac:dyDescent="0.3">
      <c r="B78" s="2" t="s">
        <v>26</v>
      </c>
      <c r="C78" s="8">
        <f>SUMIF(Library!$B$6:$B$237,"Total Capital Outlay - One-time",Library!C6:C237)</f>
        <v>0</v>
      </c>
      <c r="D78" s="8">
        <f>SUMIF(Library!$B$6:$B$237,"Total Capital Outlay - One-time",Library!D6:D237)</f>
        <v>0</v>
      </c>
      <c r="E78" s="8">
        <f>SUMIF(Library!$B$6:$B$237,"Total Capital Outlay - One-time",Library!E6:E237)</f>
        <v>0</v>
      </c>
      <c r="F78" s="8">
        <f>SUMIF(Library!$B$6:$B$237,"Total Capital Outlay - One-time",Library!F6:F237)</f>
        <v>0</v>
      </c>
      <c r="G78" s="8">
        <f>SUMIF(Library!$B$6:$B$237,"Total Capital Outlay - One-time",Library!G6:G237)</f>
        <v>0</v>
      </c>
      <c r="H78" s="8">
        <f>SUMIF(Library!$B$6:$B$237,"Total Capital Outlay - One-time",Library!H6:H237)</f>
        <v>0</v>
      </c>
      <c r="I78" s="8">
        <f>SUMIF(Library!$B$6:$B$237,"Total Capital Outlay - One-time",Library!I6:I237)</f>
        <v>0</v>
      </c>
    </row>
    <row r="79" spans="2:9" ht="15" customHeight="1" x14ac:dyDescent="0.3">
      <c r="B79" s="2" t="s">
        <v>27</v>
      </c>
      <c r="C79" s="8">
        <f>SUMIF(Library!$B$6:$B$237,"Total Transfers Out - One-time",Library!C6:C237)</f>
        <v>64000</v>
      </c>
      <c r="D79" s="8">
        <f>SUMIF(Library!$B$6:$B$237,"Total Transfers Out - One-time",Library!D6:D237)</f>
        <v>64000</v>
      </c>
      <c r="E79" s="8">
        <f>SUMIF(Library!$B$6:$B$237,"Total Transfers Out - One-time",Library!E6:E237)</f>
        <v>50000</v>
      </c>
      <c r="F79" s="8">
        <f>SUMIF(Library!$B$6:$B$237,"Total Transfers Out - One-time",Library!F6:F237)</f>
        <v>50000</v>
      </c>
      <c r="G79" s="8">
        <f>SUMIF(Library!$B$6:$B$237,"Total Transfers Out - One-time",Library!G6:G237)</f>
        <v>0</v>
      </c>
      <c r="H79" s="8">
        <f>SUMIF(Library!$B$6:$B$237,"Total Transfers Out - One-time",Library!H6:H237)</f>
        <v>50000</v>
      </c>
      <c r="I79" s="8">
        <f>SUMIF(Library!$B$6:$B$237,"Total Transfers Out - One-time",Library!I6:I237)</f>
        <v>50000</v>
      </c>
    </row>
    <row r="80" spans="2:9" ht="15" customHeight="1" x14ac:dyDescent="0.3">
      <c r="B80" s="9" t="s">
        <v>34</v>
      </c>
      <c r="C80" s="10">
        <f>SUM(C75:C79)</f>
        <v>64000</v>
      </c>
      <c r="D80" s="10">
        <f t="shared" ref="D80:F80" si="15">SUM(D75:D79)</f>
        <v>71000</v>
      </c>
      <c r="E80" s="10">
        <f t="shared" si="15"/>
        <v>50000</v>
      </c>
      <c r="F80" s="10">
        <f t="shared" si="15"/>
        <v>50000</v>
      </c>
      <c r="G80" s="10">
        <f t="shared" ref="G80:I80" si="16">SUM(G75:G79)</f>
        <v>0</v>
      </c>
      <c r="H80" s="10">
        <f t="shared" si="16"/>
        <v>50000</v>
      </c>
      <c r="I80" s="10">
        <f t="shared" si="16"/>
        <v>151682</v>
      </c>
    </row>
    <row r="82" spans="2:9" ht="15" customHeight="1" x14ac:dyDescent="0.3">
      <c r="B82" s="9" t="s">
        <v>35</v>
      </c>
      <c r="C82" s="11">
        <f>C72-C80</f>
        <v>-64000</v>
      </c>
      <c r="D82" s="11">
        <f t="shared" ref="D82:F82" si="17">D72-D80</f>
        <v>-71000</v>
      </c>
      <c r="E82" s="11">
        <f t="shared" si="17"/>
        <v>-50000</v>
      </c>
      <c r="F82" s="11">
        <f t="shared" si="17"/>
        <v>-50000</v>
      </c>
      <c r="G82" s="11">
        <f t="shared" ref="G82:I82" si="18">G72-G80</f>
        <v>0</v>
      </c>
      <c r="H82" s="11">
        <f t="shared" si="18"/>
        <v>-50000</v>
      </c>
      <c r="I82" s="11">
        <f t="shared" si="18"/>
        <v>-151682</v>
      </c>
    </row>
    <row r="86" spans="2:9" ht="15" customHeight="1" x14ac:dyDescent="0.3">
      <c r="B86" s="9" t="s">
        <v>36</v>
      </c>
      <c r="C86" s="11">
        <f>C45+C72</f>
        <v>3055470</v>
      </c>
      <c r="D86" s="11">
        <f t="shared" ref="D86:F86" si="19">D45+D72</f>
        <v>3180302</v>
      </c>
      <c r="E86" s="11">
        <f t="shared" si="19"/>
        <v>3183288.73</v>
      </c>
      <c r="F86" s="11">
        <f t="shared" si="19"/>
        <v>3300947</v>
      </c>
      <c r="G86" s="11">
        <f t="shared" ref="G86:I86" si="20">G45+G72</f>
        <v>3300947</v>
      </c>
      <c r="H86" s="11">
        <f t="shared" si="20"/>
        <v>3370279.8899999997</v>
      </c>
      <c r="I86" s="11">
        <f t="shared" si="20"/>
        <v>3511414</v>
      </c>
    </row>
    <row r="87" spans="2:9" ht="15" customHeight="1" x14ac:dyDescent="0.3">
      <c r="B87" s="9" t="s">
        <v>37</v>
      </c>
      <c r="C87" s="11">
        <f>C53+C80</f>
        <v>3030487</v>
      </c>
      <c r="D87" s="11">
        <f t="shared" ref="D87:F87" si="21">D53+D80</f>
        <v>3187302</v>
      </c>
      <c r="E87" s="11">
        <f t="shared" si="21"/>
        <v>3177017.1374240005</v>
      </c>
      <c r="F87" s="11">
        <f t="shared" si="21"/>
        <v>3297098</v>
      </c>
      <c r="G87" s="11">
        <f t="shared" ref="G87:I87" si="22">G53+G80</f>
        <v>3486721</v>
      </c>
      <c r="H87" s="11">
        <f t="shared" si="22"/>
        <v>3514889.1299999994</v>
      </c>
      <c r="I87" s="11">
        <f t="shared" si="22"/>
        <v>3783088.8000000003</v>
      </c>
    </row>
    <row r="90" spans="2:9" ht="15" customHeight="1" x14ac:dyDescent="0.3">
      <c r="B90" s="45" t="s">
        <v>296</v>
      </c>
    </row>
    <row r="91" spans="2:9" ht="15" customHeight="1" x14ac:dyDescent="0.3">
      <c r="B91" s="2" t="s">
        <v>297</v>
      </c>
      <c r="I91" s="44">
        <v>706301.67</v>
      </c>
    </row>
    <row r="92" spans="2:9" ht="15" customHeight="1" x14ac:dyDescent="0.3">
      <c r="B92" s="2" t="s">
        <v>298</v>
      </c>
      <c r="I92" s="44">
        <f>I53*0.05</f>
        <v>181570.34000000003</v>
      </c>
    </row>
    <row r="93" spans="2:9" ht="15" customHeight="1" x14ac:dyDescent="0.3">
      <c r="B93" s="9" t="s">
        <v>299</v>
      </c>
      <c r="I93" s="10">
        <f>I91-I92</f>
        <v>524731.33000000007</v>
      </c>
    </row>
    <row r="94" spans="2:9" ht="15" customHeight="1" x14ac:dyDescent="0.3">
      <c r="I94" s="44"/>
    </row>
    <row r="95" spans="2:9" ht="15" customHeight="1" x14ac:dyDescent="0.3">
      <c r="B95" s="2" t="s">
        <v>300</v>
      </c>
      <c r="I95" s="44">
        <f>I82</f>
        <v>-151682</v>
      </c>
    </row>
    <row r="96" spans="2:9" ht="15" customHeight="1" x14ac:dyDescent="0.3">
      <c r="B96" s="9" t="s">
        <v>301</v>
      </c>
      <c r="I96" s="10">
        <f>I93+I95</f>
        <v>373049.33000000007</v>
      </c>
    </row>
    <row r="97" spans="2:9" ht="15" customHeight="1" x14ac:dyDescent="0.3">
      <c r="I97" s="44"/>
    </row>
    <row r="98" spans="2:9" ht="15" customHeight="1" x14ac:dyDescent="0.3">
      <c r="B98" s="2" t="s">
        <v>29</v>
      </c>
      <c r="I98" s="44">
        <f>I55</f>
        <v>-119992.80000000028</v>
      </c>
    </row>
    <row r="99" spans="2:9" ht="15" customHeight="1" x14ac:dyDescent="0.3">
      <c r="B99" s="9" t="s">
        <v>302</v>
      </c>
      <c r="I99" s="10">
        <f>I96+I98</f>
        <v>253056.5299999998</v>
      </c>
    </row>
  </sheetData>
  <printOptions horizontalCentered="1"/>
  <pageMargins left="0.7" right="0.7" top="0.75" bottom="0.75" header="0.3" footer="0.3"/>
  <pageSetup orientation="portrait" r:id="rId1"/>
  <headerFooter>
    <oddHeader>&amp;R&amp;"Arial,Regular"&amp;9Fund 2220
Missoula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I237"/>
  <sheetViews>
    <sheetView zoomScaleNormal="10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C94" sqref="C94:I95"/>
    </sheetView>
  </sheetViews>
  <sheetFormatPr defaultColWidth="9.109375" defaultRowHeight="15" customHeight="1" x14ac:dyDescent="0.3"/>
  <cols>
    <col min="1" max="1" width="27.6640625" style="2" customWidth="1"/>
    <col min="2" max="2" width="45.5546875" style="2" bestFit="1" customWidth="1"/>
    <col min="3" max="9" width="10" style="2" customWidth="1"/>
    <col min="10" max="16384" width="9.109375" style="2"/>
  </cols>
  <sheetData>
    <row r="1" spans="1:9" ht="15" customHeight="1" x14ac:dyDescent="0.3">
      <c r="A1" s="1" t="s">
        <v>0</v>
      </c>
    </row>
    <row r="2" spans="1:9" ht="15" customHeight="1" x14ac:dyDescent="0.3">
      <c r="A2" s="4" t="s">
        <v>221</v>
      </c>
    </row>
    <row r="3" spans="1:9" ht="15" customHeight="1" x14ac:dyDescent="0.3">
      <c r="A3" s="9"/>
      <c r="C3" s="12"/>
      <c r="D3" s="12"/>
      <c r="E3" s="12"/>
      <c r="F3" s="12"/>
      <c r="G3" s="12"/>
      <c r="H3" s="12"/>
      <c r="I3" s="12"/>
    </row>
    <row r="4" spans="1:9" ht="36.6" thickBot="1" x14ac:dyDescent="0.35">
      <c r="A4" s="6" t="s">
        <v>38</v>
      </c>
      <c r="B4" s="6" t="s">
        <v>39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218</v>
      </c>
      <c r="H4" s="6" t="s">
        <v>219</v>
      </c>
      <c r="I4" s="6" t="s">
        <v>220</v>
      </c>
    </row>
    <row r="5" spans="1:9" ht="15" customHeight="1" x14ac:dyDescent="0.3">
      <c r="A5" s="9" t="s">
        <v>40</v>
      </c>
    </row>
    <row r="6" spans="1:9" ht="15" customHeight="1" x14ac:dyDescent="0.3">
      <c r="A6" s="9" t="s">
        <v>41</v>
      </c>
    </row>
    <row r="7" spans="1:9" ht="15" customHeight="1" x14ac:dyDescent="0.3">
      <c r="A7" s="13" t="s">
        <v>42</v>
      </c>
      <c r="B7" s="13" t="s">
        <v>224</v>
      </c>
      <c r="C7" s="17">
        <v>2388391</v>
      </c>
      <c r="D7" s="17">
        <v>2432631</v>
      </c>
      <c r="E7" s="17">
        <v>2432631</v>
      </c>
      <c r="F7" s="17">
        <v>2587608</v>
      </c>
      <c r="G7" s="17">
        <v>2587608</v>
      </c>
      <c r="H7" s="17">
        <v>2652996.5699999998</v>
      </c>
      <c r="I7" s="17">
        <v>2818026</v>
      </c>
    </row>
    <row r="8" spans="1:9" ht="15" customHeight="1" x14ac:dyDescent="0.3">
      <c r="A8" s="13" t="s">
        <v>271</v>
      </c>
      <c r="B8" s="13" t="s">
        <v>272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5037.47</v>
      </c>
      <c r="I8" s="17">
        <v>0</v>
      </c>
    </row>
    <row r="9" spans="1:9" ht="15" customHeight="1" x14ac:dyDescent="0.3">
      <c r="A9" s="13"/>
      <c r="B9" s="9" t="s">
        <v>43</v>
      </c>
      <c r="C9" s="19">
        <f t="shared" ref="C9:G9" si="0">SUM(C7:C8)</f>
        <v>2388391</v>
      </c>
      <c r="D9" s="19">
        <f t="shared" si="0"/>
        <v>2432631</v>
      </c>
      <c r="E9" s="19">
        <f t="shared" si="0"/>
        <v>2432631</v>
      </c>
      <c r="F9" s="19">
        <f t="shared" si="0"/>
        <v>2587608</v>
      </c>
      <c r="G9" s="19">
        <f t="shared" si="0"/>
        <v>2587608</v>
      </c>
      <c r="H9" s="19">
        <f>SUM(H7:H8)</f>
        <v>2658034.04</v>
      </c>
      <c r="I9" s="19">
        <f>SUM(I7:I8)</f>
        <v>2818026</v>
      </c>
    </row>
    <row r="10" spans="1:9" ht="15" customHeight="1" x14ac:dyDescent="0.3">
      <c r="A10" s="13"/>
      <c r="B10" s="9"/>
    </row>
    <row r="11" spans="1:9" ht="15" customHeight="1" x14ac:dyDescent="0.3">
      <c r="A11" s="9" t="s">
        <v>11</v>
      </c>
      <c r="B11" s="9"/>
      <c r="C11" s="9"/>
      <c r="D11" s="9"/>
      <c r="E11" s="9"/>
      <c r="F11" s="9"/>
      <c r="G11" s="9"/>
      <c r="H11" s="9"/>
      <c r="I11" s="9"/>
    </row>
    <row r="12" spans="1:9" ht="15" customHeight="1" x14ac:dyDescent="0.3">
      <c r="A12" s="13" t="s">
        <v>44</v>
      </c>
      <c r="B12" s="13" t="s">
        <v>227</v>
      </c>
      <c r="C12" s="17">
        <v>15495</v>
      </c>
      <c r="D12" s="17">
        <v>11621</v>
      </c>
      <c r="E12" s="17">
        <v>7747.33</v>
      </c>
      <c r="F12" s="17">
        <v>3874</v>
      </c>
      <c r="G12" s="17">
        <v>3874</v>
      </c>
      <c r="H12" s="17">
        <v>3873.64</v>
      </c>
      <c r="I12" s="17">
        <v>0</v>
      </c>
    </row>
    <row r="13" spans="1:9" ht="15" customHeight="1" x14ac:dyDescent="0.3">
      <c r="A13" s="13" t="s">
        <v>45</v>
      </c>
      <c r="B13" s="13" t="s">
        <v>225</v>
      </c>
      <c r="C13" s="17">
        <v>0</v>
      </c>
      <c r="D13" s="17">
        <v>39019</v>
      </c>
      <c r="E13" s="17">
        <v>39019</v>
      </c>
      <c r="F13" s="17">
        <v>39019</v>
      </c>
      <c r="G13" s="17">
        <v>39019</v>
      </c>
      <c r="H13" s="17">
        <v>42502.21</v>
      </c>
      <c r="I13" s="17">
        <v>39019</v>
      </c>
    </row>
    <row r="14" spans="1:9" ht="15" customHeight="1" x14ac:dyDescent="0.3">
      <c r="A14" s="13" t="s">
        <v>46</v>
      </c>
      <c r="B14" s="13" t="s">
        <v>226</v>
      </c>
      <c r="C14" s="17">
        <v>247108</v>
      </c>
      <c r="D14" s="17">
        <v>254482</v>
      </c>
      <c r="E14" s="17">
        <v>261342.4</v>
      </c>
      <c r="F14" s="17">
        <v>265191</v>
      </c>
      <c r="G14" s="17">
        <v>265191</v>
      </c>
      <c r="H14" s="17">
        <v>269369.24</v>
      </c>
      <c r="I14" s="17">
        <v>278464</v>
      </c>
    </row>
    <row r="15" spans="1:9" ht="15" customHeight="1" x14ac:dyDescent="0.3">
      <c r="A15" s="13"/>
      <c r="B15" s="9" t="s">
        <v>47</v>
      </c>
      <c r="C15" s="19">
        <f t="shared" ref="C15:E15" si="1">SUM(C12:C14)</f>
        <v>262603</v>
      </c>
      <c r="D15" s="19">
        <f t="shared" si="1"/>
        <v>305122</v>
      </c>
      <c r="E15" s="19">
        <f t="shared" si="1"/>
        <v>308108.73</v>
      </c>
      <c r="F15" s="19">
        <f>SUM(F12:F14)</f>
        <v>308084</v>
      </c>
      <c r="G15" s="19">
        <f t="shared" ref="G15:I15" si="2">SUM(G12:G14)</f>
        <v>308084</v>
      </c>
      <c r="H15" s="19">
        <f t="shared" si="2"/>
        <v>315745.08999999997</v>
      </c>
      <c r="I15" s="19">
        <f t="shared" si="2"/>
        <v>317483</v>
      </c>
    </row>
    <row r="16" spans="1:9" ht="15" customHeight="1" x14ac:dyDescent="0.3">
      <c r="A16" s="13"/>
      <c r="B16" s="13"/>
    </row>
    <row r="17" spans="1:9" ht="15" customHeight="1" x14ac:dyDescent="0.3">
      <c r="A17" s="9" t="s">
        <v>12</v>
      </c>
      <c r="B17" s="9"/>
      <c r="C17" s="9"/>
      <c r="D17" s="9"/>
      <c r="E17" s="9"/>
      <c r="F17" s="9"/>
      <c r="G17" s="9"/>
      <c r="H17" s="9"/>
      <c r="I17" s="9"/>
    </row>
    <row r="18" spans="1:9" ht="15" customHeight="1" x14ac:dyDescent="0.3">
      <c r="A18" s="13" t="s">
        <v>48</v>
      </c>
      <c r="B18" s="13" t="s">
        <v>228</v>
      </c>
      <c r="C18" s="17">
        <v>16000</v>
      </c>
      <c r="D18" s="17">
        <v>16000</v>
      </c>
      <c r="E18" s="17">
        <v>16000</v>
      </c>
      <c r="F18" s="17">
        <v>16000</v>
      </c>
      <c r="G18" s="17">
        <v>16000</v>
      </c>
      <c r="H18" s="17">
        <v>24780</v>
      </c>
      <c r="I18" s="17">
        <v>16000</v>
      </c>
    </row>
    <row r="19" spans="1:9" ht="15" customHeight="1" x14ac:dyDescent="0.3">
      <c r="A19" s="13" t="s">
        <v>49</v>
      </c>
      <c r="B19" s="13" t="s">
        <v>229</v>
      </c>
      <c r="C19" s="17">
        <v>600</v>
      </c>
      <c r="D19" s="17">
        <v>200</v>
      </c>
      <c r="E19" s="17">
        <v>200</v>
      </c>
      <c r="F19" s="17">
        <v>200</v>
      </c>
      <c r="G19" s="17">
        <v>200</v>
      </c>
      <c r="H19" s="17">
        <v>315.5</v>
      </c>
      <c r="I19" s="17">
        <v>200</v>
      </c>
    </row>
    <row r="20" spans="1:9" ht="15" customHeight="1" x14ac:dyDescent="0.3">
      <c r="A20" s="13" t="s">
        <v>50</v>
      </c>
      <c r="B20" s="13" t="s">
        <v>230</v>
      </c>
      <c r="C20" s="17">
        <v>900</v>
      </c>
      <c r="D20" s="17">
        <v>0</v>
      </c>
      <c r="E20" s="17">
        <v>0</v>
      </c>
      <c r="F20" s="17">
        <v>0</v>
      </c>
      <c r="G20" s="17">
        <v>0</v>
      </c>
      <c r="H20" s="17">
        <v>1.75</v>
      </c>
      <c r="I20" s="17">
        <v>0</v>
      </c>
    </row>
    <row r="21" spans="1:9" ht="15" customHeight="1" x14ac:dyDescent="0.3">
      <c r="A21" s="13"/>
      <c r="B21" s="9" t="s">
        <v>51</v>
      </c>
      <c r="C21" s="19">
        <f t="shared" ref="C21:E21" si="3">SUM(C18:C20)</f>
        <v>17500</v>
      </c>
      <c r="D21" s="19">
        <f t="shared" si="3"/>
        <v>16200</v>
      </c>
      <c r="E21" s="19">
        <f t="shared" si="3"/>
        <v>16200</v>
      </c>
      <c r="F21" s="19">
        <f>SUM(F18:F20)</f>
        <v>16200</v>
      </c>
      <c r="G21" s="19">
        <f t="shared" ref="G21:I21" si="4">SUM(G18:G20)</f>
        <v>16200</v>
      </c>
      <c r="H21" s="19">
        <f t="shared" si="4"/>
        <v>25097.25</v>
      </c>
      <c r="I21" s="19">
        <f t="shared" si="4"/>
        <v>16200</v>
      </c>
    </row>
    <row r="22" spans="1:9" ht="15" customHeight="1" x14ac:dyDescent="0.3">
      <c r="A22" s="13"/>
      <c r="B22" s="13"/>
    </row>
    <row r="23" spans="1:9" ht="15" customHeight="1" x14ac:dyDescent="0.3">
      <c r="A23" s="9" t="s">
        <v>13</v>
      </c>
      <c r="B23" s="9"/>
      <c r="C23" s="9"/>
      <c r="D23" s="9"/>
      <c r="E23" s="9"/>
      <c r="F23" s="9"/>
      <c r="G23" s="9"/>
      <c r="H23" s="9"/>
      <c r="I23" s="9"/>
    </row>
    <row r="24" spans="1:9" ht="15" customHeight="1" x14ac:dyDescent="0.3">
      <c r="A24" s="13" t="s">
        <v>52</v>
      </c>
      <c r="B24" s="13" t="s">
        <v>231</v>
      </c>
      <c r="C24" s="14">
        <v>55000</v>
      </c>
      <c r="D24" s="14">
        <v>55000</v>
      </c>
      <c r="E24" s="14">
        <v>55000</v>
      </c>
      <c r="F24" s="14">
        <v>55000</v>
      </c>
      <c r="G24" s="14">
        <v>55000</v>
      </c>
      <c r="H24" s="14">
        <v>18523.900000000001</v>
      </c>
      <c r="I24" s="14">
        <v>20000</v>
      </c>
    </row>
    <row r="25" spans="1:9" ht="15" customHeight="1" x14ac:dyDescent="0.3">
      <c r="A25" s="13"/>
      <c r="B25" s="9" t="s">
        <v>53</v>
      </c>
      <c r="C25" s="16">
        <f t="shared" ref="C25:E25" si="5">SUM(C24)</f>
        <v>55000</v>
      </c>
      <c r="D25" s="16">
        <f t="shared" si="5"/>
        <v>55000</v>
      </c>
      <c r="E25" s="16">
        <f t="shared" si="5"/>
        <v>55000</v>
      </c>
      <c r="F25" s="16">
        <f>SUM(F24)</f>
        <v>55000</v>
      </c>
      <c r="G25" s="16">
        <f t="shared" ref="G25:I25" si="6">SUM(G24)</f>
        <v>55000</v>
      </c>
      <c r="H25" s="16">
        <f t="shared" si="6"/>
        <v>18523.900000000001</v>
      </c>
      <c r="I25" s="16">
        <f t="shared" si="6"/>
        <v>20000</v>
      </c>
    </row>
    <row r="26" spans="1:9" ht="15" customHeight="1" x14ac:dyDescent="0.3">
      <c r="A26" s="13"/>
      <c r="B26" s="13"/>
    </row>
    <row r="27" spans="1:9" ht="15" customHeight="1" x14ac:dyDescent="0.3">
      <c r="A27" s="9" t="s">
        <v>14</v>
      </c>
      <c r="B27" s="9"/>
      <c r="C27" s="9"/>
      <c r="D27" s="9"/>
      <c r="E27" s="9"/>
      <c r="F27" s="9"/>
      <c r="G27" s="9"/>
      <c r="H27" s="9"/>
      <c r="I27" s="9"/>
    </row>
    <row r="28" spans="1:9" ht="15" customHeight="1" x14ac:dyDescent="0.3">
      <c r="A28" s="13" t="s">
        <v>54</v>
      </c>
      <c r="B28" s="13" t="s">
        <v>232</v>
      </c>
      <c r="C28" s="17">
        <v>45907</v>
      </c>
      <c r="D28" s="17">
        <v>27900</v>
      </c>
      <c r="E28" s="17">
        <v>27900</v>
      </c>
      <c r="F28" s="17">
        <v>27900</v>
      </c>
      <c r="G28" s="17">
        <v>27900</v>
      </c>
      <c r="H28" s="17">
        <v>44847.21</v>
      </c>
      <c r="I28" s="17">
        <v>27900</v>
      </c>
    </row>
    <row r="29" spans="1:9" ht="15" customHeight="1" x14ac:dyDescent="0.3">
      <c r="A29" s="13" t="s">
        <v>55</v>
      </c>
      <c r="B29" s="13" t="s">
        <v>233</v>
      </c>
      <c r="C29" s="17">
        <v>34300</v>
      </c>
      <c r="D29" s="17">
        <v>18000</v>
      </c>
      <c r="E29" s="17">
        <v>18000</v>
      </c>
      <c r="F29" s="17">
        <v>18000</v>
      </c>
      <c r="G29" s="17">
        <v>18000</v>
      </c>
      <c r="H29" s="17">
        <v>904.82</v>
      </c>
      <c r="I29" s="17">
        <v>18000</v>
      </c>
    </row>
    <row r="30" spans="1:9" ht="15" customHeight="1" x14ac:dyDescent="0.3">
      <c r="A30" s="13" t="s">
        <v>57</v>
      </c>
      <c r="B30" s="13" t="s">
        <v>58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306</v>
      </c>
      <c r="I30" s="23">
        <v>250</v>
      </c>
    </row>
    <row r="31" spans="1:9" ht="15" customHeight="1" x14ac:dyDescent="0.3">
      <c r="A31" s="13" t="s">
        <v>59</v>
      </c>
      <c r="B31" s="13" t="s">
        <v>234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5089.83</v>
      </c>
      <c r="I31" s="23">
        <v>4500</v>
      </c>
    </row>
    <row r="32" spans="1:9" ht="15" customHeight="1" x14ac:dyDescent="0.3">
      <c r="A32" s="2" t="s">
        <v>60</v>
      </c>
      <c r="B32" s="2" t="s">
        <v>61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959</v>
      </c>
      <c r="I32" s="23">
        <v>900</v>
      </c>
    </row>
    <row r="33" spans="1:9" ht="15" customHeight="1" x14ac:dyDescent="0.3">
      <c r="A33" s="13"/>
      <c r="B33" s="9" t="s">
        <v>62</v>
      </c>
      <c r="C33" s="19">
        <f>SUM(C28:C32)</f>
        <v>80207</v>
      </c>
      <c r="D33" s="19">
        <f t="shared" ref="D33:I33" si="7">SUM(D28:D32)</f>
        <v>45900</v>
      </c>
      <c r="E33" s="19">
        <f t="shared" si="7"/>
        <v>45900</v>
      </c>
      <c r="F33" s="19">
        <f t="shared" si="7"/>
        <v>45900</v>
      </c>
      <c r="G33" s="19">
        <f t="shared" si="7"/>
        <v>45900</v>
      </c>
      <c r="H33" s="19">
        <f t="shared" si="7"/>
        <v>52106.86</v>
      </c>
      <c r="I33" s="19">
        <f t="shared" si="7"/>
        <v>51550</v>
      </c>
    </row>
    <row r="34" spans="1:9" ht="15" customHeight="1" x14ac:dyDescent="0.3">
      <c r="A34" s="13"/>
      <c r="B34" s="13"/>
    </row>
    <row r="35" spans="1:9" ht="15" customHeight="1" x14ac:dyDescent="0.3">
      <c r="A35" s="9" t="s">
        <v>17</v>
      </c>
      <c r="B35" s="9"/>
      <c r="C35" s="9"/>
      <c r="D35" s="9"/>
      <c r="E35" s="9"/>
      <c r="F35" s="9"/>
      <c r="G35" s="9"/>
      <c r="H35" s="9"/>
      <c r="I35" s="9"/>
    </row>
    <row r="36" spans="1:9" ht="15" customHeight="1" x14ac:dyDescent="0.3">
      <c r="A36" s="13" t="s">
        <v>63</v>
      </c>
      <c r="B36" s="13" t="s">
        <v>235</v>
      </c>
      <c r="C36" s="17">
        <v>214475</v>
      </c>
      <c r="D36" s="17">
        <v>288155</v>
      </c>
      <c r="E36" s="17">
        <v>288155</v>
      </c>
      <c r="F36" s="17">
        <v>288155</v>
      </c>
      <c r="G36" s="17">
        <v>288155</v>
      </c>
      <c r="H36" s="17">
        <v>300772.75</v>
      </c>
      <c r="I36" s="17">
        <v>288155</v>
      </c>
    </row>
    <row r="37" spans="1:9" ht="15" customHeight="1" x14ac:dyDescent="0.3">
      <c r="A37" s="13" t="s">
        <v>64</v>
      </c>
      <c r="B37" s="13" t="s">
        <v>236</v>
      </c>
      <c r="C37" s="14">
        <v>37294</v>
      </c>
      <c r="D37" s="14">
        <v>37294</v>
      </c>
      <c r="E37" s="14">
        <v>37294</v>
      </c>
      <c r="F37" s="14">
        <v>0</v>
      </c>
      <c r="G37" s="14">
        <v>0</v>
      </c>
      <c r="H37" s="14">
        <v>0</v>
      </c>
      <c r="I37" s="14">
        <v>0</v>
      </c>
    </row>
    <row r="38" spans="1:9" ht="15" customHeight="1" x14ac:dyDescent="0.3">
      <c r="A38" s="13"/>
      <c r="B38" s="9" t="s">
        <v>65</v>
      </c>
      <c r="C38" s="16">
        <f t="shared" ref="C38:D38" si="8">SUM(C36:C37)</f>
        <v>251769</v>
      </c>
      <c r="D38" s="16">
        <f t="shared" si="8"/>
        <v>325449</v>
      </c>
      <c r="E38" s="16">
        <v>325449</v>
      </c>
      <c r="F38" s="16">
        <f>SUM(F36:F37)</f>
        <v>288155</v>
      </c>
      <c r="G38" s="16">
        <f t="shared" ref="G38:I38" si="9">SUM(G36:G37)</f>
        <v>288155</v>
      </c>
      <c r="H38" s="16">
        <f t="shared" si="9"/>
        <v>300772.75</v>
      </c>
      <c r="I38" s="16">
        <f t="shared" si="9"/>
        <v>288155</v>
      </c>
    </row>
    <row r="39" spans="1:9" ht="15" customHeight="1" x14ac:dyDescent="0.3">
      <c r="A39" s="13"/>
      <c r="B39" s="9"/>
      <c r="C39" s="16"/>
      <c r="D39" s="16"/>
      <c r="E39" s="16"/>
      <c r="F39" s="16"/>
      <c r="G39" s="16"/>
      <c r="H39" s="16"/>
      <c r="I39" s="16"/>
    </row>
    <row r="40" spans="1:9" ht="15" customHeight="1" x14ac:dyDescent="0.3">
      <c r="A40" s="13"/>
      <c r="B40" s="2" t="s">
        <v>66</v>
      </c>
      <c r="C40" s="20">
        <f>C9</f>
        <v>2388391</v>
      </c>
      <c r="D40" s="20">
        <f t="shared" ref="D40:F40" si="10">D9</f>
        <v>2432631</v>
      </c>
      <c r="E40" s="20">
        <f t="shared" si="10"/>
        <v>2432631</v>
      </c>
      <c r="F40" s="20">
        <f t="shared" si="10"/>
        <v>2587608</v>
      </c>
      <c r="G40" s="20">
        <f t="shared" ref="G40:I40" si="11">G9</f>
        <v>2587608</v>
      </c>
      <c r="H40" s="20">
        <f t="shared" si="11"/>
        <v>2658034.04</v>
      </c>
      <c r="I40" s="20">
        <f t="shared" si="11"/>
        <v>2818026</v>
      </c>
    </row>
    <row r="41" spans="1:9" ht="15" customHeight="1" x14ac:dyDescent="0.3">
      <c r="A41" s="13"/>
      <c r="B41" s="2" t="s">
        <v>67</v>
      </c>
      <c r="C41" s="20">
        <f>C15</f>
        <v>262603</v>
      </c>
      <c r="D41" s="20">
        <f t="shared" ref="D41:F41" si="12">D15</f>
        <v>305122</v>
      </c>
      <c r="E41" s="20">
        <f t="shared" si="12"/>
        <v>308108.73</v>
      </c>
      <c r="F41" s="20">
        <f t="shared" si="12"/>
        <v>308084</v>
      </c>
      <c r="G41" s="20">
        <f t="shared" ref="G41:I41" si="13">G15</f>
        <v>308084</v>
      </c>
      <c r="H41" s="20">
        <f t="shared" si="13"/>
        <v>315745.08999999997</v>
      </c>
      <c r="I41" s="20">
        <f t="shared" si="13"/>
        <v>317483</v>
      </c>
    </row>
    <row r="42" spans="1:9" ht="15" customHeight="1" x14ac:dyDescent="0.3">
      <c r="A42" s="13"/>
      <c r="B42" s="2" t="s">
        <v>68</v>
      </c>
      <c r="C42" s="20">
        <f>C21</f>
        <v>17500</v>
      </c>
      <c r="D42" s="20">
        <f t="shared" ref="D42:F42" si="14">D21</f>
        <v>16200</v>
      </c>
      <c r="E42" s="20">
        <f t="shared" si="14"/>
        <v>16200</v>
      </c>
      <c r="F42" s="20">
        <f t="shared" si="14"/>
        <v>16200</v>
      </c>
      <c r="G42" s="20">
        <f t="shared" ref="G42:I42" si="15">G21</f>
        <v>16200</v>
      </c>
      <c r="H42" s="20">
        <f t="shared" si="15"/>
        <v>25097.25</v>
      </c>
      <c r="I42" s="20">
        <f t="shared" si="15"/>
        <v>16200</v>
      </c>
    </row>
    <row r="43" spans="1:9" ht="15" customHeight="1" x14ac:dyDescent="0.3">
      <c r="A43" s="13"/>
      <c r="B43" s="2" t="s">
        <v>69</v>
      </c>
      <c r="C43" s="20">
        <f>C25</f>
        <v>55000</v>
      </c>
      <c r="D43" s="20">
        <f t="shared" ref="D43:F43" si="16">D25</f>
        <v>55000</v>
      </c>
      <c r="E43" s="20">
        <f t="shared" si="16"/>
        <v>55000</v>
      </c>
      <c r="F43" s="20">
        <f t="shared" si="16"/>
        <v>55000</v>
      </c>
      <c r="G43" s="20">
        <f t="shared" ref="G43:I43" si="17">G25</f>
        <v>55000</v>
      </c>
      <c r="H43" s="20">
        <f t="shared" si="17"/>
        <v>18523.900000000001</v>
      </c>
      <c r="I43" s="20">
        <f t="shared" si="17"/>
        <v>20000</v>
      </c>
    </row>
    <row r="44" spans="1:9" ht="15" customHeight="1" x14ac:dyDescent="0.3">
      <c r="A44" s="13"/>
      <c r="B44" s="2" t="s">
        <v>70</v>
      </c>
      <c r="C44" s="20">
        <f>C33</f>
        <v>80207</v>
      </c>
      <c r="D44" s="20">
        <f t="shared" ref="D44:F44" si="18">D33</f>
        <v>45900</v>
      </c>
      <c r="E44" s="20">
        <f t="shared" si="18"/>
        <v>45900</v>
      </c>
      <c r="F44" s="20">
        <f t="shared" si="18"/>
        <v>45900</v>
      </c>
      <c r="G44" s="20">
        <f t="shared" ref="G44:I44" si="19">G33</f>
        <v>45900</v>
      </c>
      <c r="H44" s="20">
        <f t="shared" si="19"/>
        <v>52106.86</v>
      </c>
      <c r="I44" s="20">
        <f t="shared" si="19"/>
        <v>51550</v>
      </c>
    </row>
    <row r="45" spans="1:9" ht="15" customHeight="1" x14ac:dyDescent="0.3">
      <c r="A45" s="13"/>
      <c r="B45" s="2" t="s">
        <v>71</v>
      </c>
      <c r="C45" s="20">
        <f>C38</f>
        <v>251769</v>
      </c>
      <c r="D45" s="20">
        <f t="shared" ref="D45:F45" si="20">D38</f>
        <v>325449</v>
      </c>
      <c r="E45" s="20">
        <f t="shared" si="20"/>
        <v>325449</v>
      </c>
      <c r="F45" s="20">
        <f t="shared" si="20"/>
        <v>288155</v>
      </c>
      <c r="G45" s="20">
        <f t="shared" ref="G45:I45" si="21">G38</f>
        <v>288155</v>
      </c>
      <c r="H45" s="20">
        <f t="shared" si="21"/>
        <v>300772.75</v>
      </c>
      <c r="I45" s="20">
        <f t="shared" si="21"/>
        <v>288155</v>
      </c>
    </row>
    <row r="46" spans="1:9" ht="15" customHeight="1" x14ac:dyDescent="0.3">
      <c r="A46" s="13"/>
      <c r="B46" s="21" t="s">
        <v>36</v>
      </c>
      <c r="C46" s="22">
        <f>SUM(C40:C45)</f>
        <v>3055470</v>
      </c>
      <c r="D46" s="22">
        <f t="shared" ref="D46:F46" si="22">SUM(D40:D45)</f>
        <v>3180302</v>
      </c>
      <c r="E46" s="22">
        <f t="shared" si="22"/>
        <v>3183288.73</v>
      </c>
      <c r="F46" s="22">
        <f t="shared" si="22"/>
        <v>3300947</v>
      </c>
      <c r="G46" s="22">
        <f t="shared" ref="G46:I46" si="23">SUM(G40:G45)</f>
        <v>3300947</v>
      </c>
      <c r="H46" s="22">
        <f t="shared" si="23"/>
        <v>3370279.8899999997</v>
      </c>
      <c r="I46" s="22">
        <f t="shared" si="23"/>
        <v>3511414</v>
      </c>
    </row>
    <row r="47" spans="1:9" ht="15" customHeight="1" x14ac:dyDescent="0.3">
      <c r="A47" s="13"/>
      <c r="C47" s="16"/>
      <c r="D47" s="16"/>
      <c r="E47" s="16"/>
      <c r="F47" s="16"/>
      <c r="G47" s="16"/>
      <c r="H47" s="16"/>
      <c r="I47" s="16"/>
    </row>
    <row r="48" spans="1:9" ht="15" customHeight="1" x14ac:dyDescent="0.3">
      <c r="B48" s="13"/>
      <c r="C48" s="17"/>
      <c r="D48" s="17"/>
      <c r="E48" s="17"/>
      <c r="F48" s="17"/>
      <c r="G48" s="17"/>
      <c r="H48" s="17"/>
      <c r="I48" s="17"/>
    </row>
    <row r="49" spans="1:9" ht="15" customHeight="1" x14ac:dyDescent="0.3">
      <c r="A49" s="9" t="s">
        <v>72</v>
      </c>
      <c r="B49" s="13"/>
      <c r="C49" s="17"/>
      <c r="D49" s="17"/>
      <c r="E49" s="17"/>
      <c r="F49" s="17"/>
      <c r="G49" s="17"/>
      <c r="H49" s="17"/>
      <c r="I49" s="17"/>
    </row>
    <row r="50" spans="1:9" ht="15" customHeight="1" x14ac:dyDescent="0.3">
      <c r="A50" s="9" t="s">
        <v>73</v>
      </c>
      <c r="B50" s="13"/>
      <c r="C50" s="17"/>
      <c r="D50" s="17"/>
      <c r="E50" s="17"/>
      <c r="F50" s="17"/>
      <c r="G50" s="17"/>
      <c r="H50" s="17"/>
      <c r="I50" s="17"/>
    </row>
    <row r="51" spans="1:9" ht="15" customHeight="1" x14ac:dyDescent="0.3">
      <c r="A51" s="9" t="s">
        <v>23</v>
      </c>
      <c r="B51" s="13"/>
      <c r="C51" s="17"/>
      <c r="D51" s="17"/>
      <c r="E51" s="17"/>
      <c r="F51" s="17"/>
      <c r="G51" s="17"/>
      <c r="H51" s="17"/>
      <c r="I51" s="17"/>
    </row>
    <row r="52" spans="1:9" ht="15" customHeight="1" x14ac:dyDescent="0.3">
      <c r="A52" s="13" t="s">
        <v>74</v>
      </c>
      <c r="B52" s="13" t="s">
        <v>237</v>
      </c>
      <c r="C52" s="23">
        <v>375648</v>
      </c>
      <c r="D52" s="23">
        <v>407239</v>
      </c>
      <c r="E52" s="23">
        <v>456854.39999999997</v>
      </c>
      <c r="F52" s="23">
        <v>474227</v>
      </c>
      <c r="G52" s="23">
        <v>474227</v>
      </c>
      <c r="H52" s="23">
        <v>458107.42</v>
      </c>
      <c r="I52" s="23">
        <v>726224</v>
      </c>
    </row>
    <row r="53" spans="1:9" ht="15" customHeight="1" x14ac:dyDescent="0.3">
      <c r="A53" s="13" t="s">
        <v>273</v>
      </c>
      <c r="B53" s="13" t="s">
        <v>274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130.19999999999999</v>
      </c>
      <c r="I53" s="23">
        <v>0</v>
      </c>
    </row>
    <row r="54" spans="1:9" ht="15" customHeight="1" x14ac:dyDescent="0.3">
      <c r="A54" s="13" t="s">
        <v>75</v>
      </c>
      <c r="B54" s="13" t="s">
        <v>238</v>
      </c>
      <c r="C54" s="23">
        <v>142566</v>
      </c>
      <c r="D54" s="23">
        <v>145531</v>
      </c>
      <c r="E54" s="23">
        <v>150761.95200000002</v>
      </c>
      <c r="F54" s="23">
        <v>163182</v>
      </c>
      <c r="G54" s="23">
        <v>163182</v>
      </c>
      <c r="H54" s="23">
        <v>153780.25</v>
      </c>
      <c r="I54" s="23">
        <v>259552</v>
      </c>
    </row>
    <row r="55" spans="1:9" ht="15" customHeight="1" x14ac:dyDescent="0.3">
      <c r="A55" s="13" t="s">
        <v>223</v>
      </c>
      <c r="B55" s="13" t="s">
        <v>158</v>
      </c>
      <c r="C55" s="23">
        <v>0</v>
      </c>
      <c r="D55" s="23">
        <v>0</v>
      </c>
      <c r="E55" s="23">
        <v>0</v>
      </c>
      <c r="F55" s="23">
        <v>0</v>
      </c>
      <c r="G55" s="23">
        <v>27580</v>
      </c>
      <c r="H55" s="23">
        <v>27579.8</v>
      </c>
      <c r="I55" s="23">
        <v>0</v>
      </c>
    </row>
    <row r="56" spans="1:9" ht="15" customHeight="1" x14ac:dyDescent="0.3">
      <c r="A56" s="13" t="s">
        <v>76</v>
      </c>
      <c r="B56" s="13" t="s">
        <v>239</v>
      </c>
      <c r="C56" s="23">
        <v>227</v>
      </c>
      <c r="D56" s="23">
        <v>252</v>
      </c>
      <c r="E56" s="23">
        <v>280.8</v>
      </c>
      <c r="F56" s="23">
        <v>413</v>
      </c>
      <c r="G56" s="23">
        <v>413</v>
      </c>
      <c r="H56" s="23">
        <v>412</v>
      </c>
      <c r="I56" s="23">
        <v>677</v>
      </c>
    </row>
    <row r="57" spans="1:9" ht="15" customHeight="1" x14ac:dyDescent="0.3">
      <c r="A57" s="13" t="s">
        <v>77</v>
      </c>
      <c r="B57" s="13" t="s">
        <v>240</v>
      </c>
      <c r="C57" s="23">
        <v>9391</v>
      </c>
      <c r="D57" s="23">
        <v>10181</v>
      </c>
      <c r="E57" s="23">
        <v>11421.360000000002</v>
      </c>
      <c r="F57" s="23">
        <v>11856</v>
      </c>
      <c r="G57" s="23">
        <v>11856</v>
      </c>
      <c r="H57" s="23">
        <v>0</v>
      </c>
      <c r="I57" s="23">
        <f>20164+6929</f>
        <v>27093</v>
      </c>
    </row>
    <row r="58" spans="1:9" ht="15" customHeight="1" x14ac:dyDescent="0.3">
      <c r="A58" s="13"/>
      <c r="B58" s="9" t="s">
        <v>78</v>
      </c>
      <c r="C58" s="19">
        <f t="shared" ref="C58:E58" si="24">SUM(C52:C57)</f>
        <v>527832</v>
      </c>
      <c r="D58" s="19">
        <f t="shared" si="24"/>
        <v>563203</v>
      </c>
      <c r="E58" s="19">
        <f t="shared" si="24"/>
        <v>619318.51199999999</v>
      </c>
      <c r="F58" s="19">
        <f>SUM(F52:F57)</f>
        <v>649678</v>
      </c>
      <c r="G58" s="19">
        <f t="shared" ref="G58:I58" si="25">SUM(G52:G57)</f>
        <v>677258</v>
      </c>
      <c r="H58" s="19">
        <f t="shared" si="25"/>
        <v>640009.67000000004</v>
      </c>
      <c r="I58" s="19">
        <f t="shared" si="25"/>
        <v>1013546</v>
      </c>
    </row>
    <row r="59" spans="1:9" ht="15" customHeight="1" x14ac:dyDescent="0.3">
      <c r="A59" s="13"/>
      <c r="B59" s="9"/>
      <c r="C59" s="43"/>
      <c r="D59" s="43"/>
      <c r="E59" s="43"/>
      <c r="F59" s="43"/>
      <c r="G59" s="43"/>
      <c r="H59" s="43"/>
      <c r="I59" s="43"/>
    </row>
    <row r="60" spans="1:9" ht="15" customHeight="1" x14ac:dyDescent="0.3">
      <c r="A60" s="13" t="s">
        <v>74</v>
      </c>
      <c r="B60" s="13" t="s">
        <v>289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27932</v>
      </c>
    </row>
    <row r="61" spans="1:9" ht="15" customHeight="1" x14ac:dyDescent="0.3">
      <c r="A61" s="13" t="s">
        <v>75</v>
      </c>
      <c r="B61" s="13" t="s">
        <v>290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9983</v>
      </c>
    </row>
    <row r="62" spans="1:9" ht="15" customHeight="1" x14ac:dyDescent="0.3">
      <c r="A62" s="13"/>
      <c r="B62" s="9" t="s">
        <v>159</v>
      </c>
      <c r="C62" s="19">
        <f t="shared" ref="C62:H62" si="26">SUM(C60:C61)</f>
        <v>0</v>
      </c>
      <c r="D62" s="19">
        <f t="shared" si="26"/>
        <v>0</v>
      </c>
      <c r="E62" s="19">
        <f t="shared" si="26"/>
        <v>0</v>
      </c>
      <c r="F62" s="19">
        <f t="shared" si="26"/>
        <v>0</v>
      </c>
      <c r="G62" s="19">
        <f t="shared" si="26"/>
        <v>0</v>
      </c>
      <c r="H62" s="19">
        <f t="shared" si="26"/>
        <v>0</v>
      </c>
      <c r="I62" s="19">
        <f>SUM(I60:I61)</f>
        <v>37915</v>
      </c>
    </row>
    <row r="63" spans="1:9" ht="15" customHeight="1" x14ac:dyDescent="0.3">
      <c r="A63" s="13"/>
      <c r="B63" s="13"/>
      <c r="C63" s="17"/>
      <c r="D63" s="17"/>
      <c r="E63" s="17"/>
      <c r="F63" s="17"/>
      <c r="G63" s="17"/>
      <c r="H63" s="17"/>
      <c r="I63" s="17"/>
    </row>
    <row r="64" spans="1:9" ht="15" customHeight="1" x14ac:dyDescent="0.3">
      <c r="A64" s="9" t="s">
        <v>24</v>
      </c>
      <c r="B64" s="9"/>
      <c r="C64" s="9"/>
      <c r="D64" s="9"/>
      <c r="E64" s="9"/>
      <c r="F64" s="9"/>
      <c r="G64" s="9"/>
      <c r="H64" s="9"/>
      <c r="I64" s="9"/>
    </row>
    <row r="65" spans="1:9" ht="15" customHeight="1" x14ac:dyDescent="0.3">
      <c r="A65" s="13" t="s">
        <v>79</v>
      </c>
      <c r="B65" s="13" t="s">
        <v>241</v>
      </c>
      <c r="C65" s="23">
        <v>40000</v>
      </c>
      <c r="D65" s="23">
        <v>40000</v>
      </c>
      <c r="E65" s="23">
        <v>40000</v>
      </c>
      <c r="F65" s="23">
        <v>40000</v>
      </c>
      <c r="G65" s="23">
        <v>29618</v>
      </c>
      <c r="H65" s="23">
        <v>29618.26</v>
      </c>
      <c r="I65" s="23">
        <v>35000</v>
      </c>
    </row>
    <row r="66" spans="1:9" ht="15" customHeight="1" x14ac:dyDescent="0.3">
      <c r="A66" s="13" t="s">
        <v>80</v>
      </c>
      <c r="B66" s="13" t="s">
        <v>242</v>
      </c>
      <c r="C66" s="23">
        <v>4000</v>
      </c>
      <c r="D66" s="23">
        <v>4000</v>
      </c>
      <c r="E66" s="23">
        <v>4000</v>
      </c>
      <c r="F66" s="23">
        <v>4000</v>
      </c>
      <c r="G66" s="23">
        <v>2395</v>
      </c>
      <c r="H66" s="23">
        <v>2395.06</v>
      </c>
      <c r="I66" s="23">
        <v>4000</v>
      </c>
    </row>
    <row r="67" spans="1:9" ht="15" customHeight="1" x14ac:dyDescent="0.3">
      <c r="A67" s="13" t="s">
        <v>81</v>
      </c>
      <c r="B67" s="13" t="s">
        <v>243</v>
      </c>
      <c r="C67" s="23">
        <v>4000</v>
      </c>
      <c r="D67" s="23">
        <v>4000</v>
      </c>
      <c r="E67" s="23">
        <v>4000</v>
      </c>
      <c r="F67" s="23">
        <v>4000</v>
      </c>
      <c r="G67" s="23">
        <v>2686</v>
      </c>
      <c r="H67" s="23">
        <v>2686.48</v>
      </c>
      <c r="I67" s="23">
        <v>4000</v>
      </c>
    </row>
    <row r="68" spans="1:9" ht="15" customHeight="1" x14ac:dyDescent="0.3">
      <c r="A68" s="13" t="s">
        <v>82</v>
      </c>
      <c r="B68" s="13" t="s">
        <v>244</v>
      </c>
      <c r="C68" s="23">
        <v>1000</v>
      </c>
      <c r="D68" s="23">
        <v>1000</v>
      </c>
      <c r="E68" s="23">
        <v>1000</v>
      </c>
      <c r="F68" s="23">
        <v>1000</v>
      </c>
      <c r="G68" s="23">
        <v>2830</v>
      </c>
      <c r="H68" s="23">
        <v>2830.25</v>
      </c>
      <c r="I68" s="23">
        <v>1000</v>
      </c>
    </row>
    <row r="69" spans="1:9" ht="15" customHeight="1" x14ac:dyDescent="0.3">
      <c r="A69" s="13" t="s">
        <v>83</v>
      </c>
      <c r="B69" s="13" t="s">
        <v>245</v>
      </c>
      <c r="C69" s="23">
        <v>10000</v>
      </c>
      <c r="D69" s="23">
        <v>10000</v>
      </c>
      <c r="E69" s="23">
        <v>10000</v>
      </c>
      <c r="F69" s="23">
        <v>10000</v>
      </c>
      <c r="G69" s="23">
        <v>26151</v>
      </c>
      <c r="H69" s="23">
        <v>26151.25</v>
      </c>
      <c r="I69" s="23">
        <v>25350</v>
      </c>
    </row>
    <row r="70" spans="1:9" ht="15" customHeight="1" x14ac:dyDescent="0.3">
      <c r="A70" s="13" t="s">
        <v>84</v>
      </c>
      <c r="B70" s="13" t="s">
        <v>246</v>
      </c>
      <c r="C70" s="23">
        <v>4000</v>
      </c>
      <c r="D70" s="23">
        <v>4000</v>
      </c>
      <c r="E70" s="23">
        <v>4000</v>
      </c>
      <c r="F70" s="23">
        <v>4000</v>
      </c>
      <c r="G70" s="23">
        <v>17697</v>
      </c>
      <c r="H70" s="23">
        <v>17696.66</v>
      </c>
      <c r="I70" s="23">
        <v>4000</v>
      </c>
    </row>
    <row r="71" spans="1:9" ht="15" customHeight="1" x14ac:dyDescent="0.3">
      <c r="A71" s="13" t="s">
        <v>85</v>
      </c>
      <c r="B71" s="13" t="s">
        <v>247</v>
      </c>
      <c r="C71" s="23">
        <v>8000</v>
      </c>
      <c r="D71" s="23">
        <v>8000</v>
      </c>
      <c r="E71" s="23">
        <v>8000</v>
      </c>
      <c r="F71" s="23">
        <v>8000</v>
      </c>
      <c r="G71" s="23">
        <v>159</v>
      </c>
      <c r="H71" s="23">
        <v>159.28</v>
      </c>
      <c r="I71" s="23">
        <v>8000</v>
      </c>
    </row>
    <row r="72" spans="1:9" ht="15" customHeight="1" x14ac:dyDescent="0.3">
      <c r="A72" s="13" t="s">
        <v>86</v>
      </c>
      <c r="B72" s="13" t="s">
        <v>248</v>
      </c>
      <c r="C72" s="23">
        <v>800</v>
      </c>
      <c r="D72" s="23">
        <v>800</v>
      </c>
      <c r="E72" s="23">
        <v>800</v>
      </c>
      <c r="F72" s="23">
        <v>800</v>
      </c>
      <c r="G72" s="23">
        <v>678</v>
      </c>
      <c r="H72" s="23">
        <v>678.47</v>
      </c>
      <c r="I72" s="23">
        <v>800</v>
      </c>
    </row>
    <row r="73" spans="1:9" ht="15" customHeight="1" x14ac:dyDescent="0.3">
      <c r="A73" s="13" t="s">
        <v>87</v>
      </c>
      <c r="B73" s="13" t="s">
        <v>249</v>
      </c>
      <c r="C73" s="23">
        <v>1000</v>
      </c>
      <c r="D73" s="23">
        <v>1000</v>
      </c>
      <c r="E73" s="23">
        <v>1000</v>
      </c>
      <c r="F73" s="23">
        <v>1000</v>
      </c>
      <c r="G73" s="23">
        <v>330</v>
      </c>
      <c r="H73" s="23">
        <v>330.19</v>
      </c>
      <c r="I73" s="23">
        <v>1000</v>
      </c>
    </row>
    <row r="74" spans="1:9" ht="15" customHeight="1" x14ac:dyDescent="0.3">
      <c r="A74" s="13" t="s">
        <v>88</v>
      </c>
      <c r="B74" s="13" t="s">
        <v>250</v>
      </c>
      <c r="C74" s="23">
        <v>1000</v>
      </c>
      <c r="D74" s="23">
        <v>1000</v>
      </c>
      <c r="E74" s="23">
        <v>1000</v>
      </c>
      <c r="F74" s="23">
        <v>1000</v>
      </c>
      <c r="G74" s="23">
        <v>3833</v>
      </c>
      <c r="H74" s="23">
        <v>3832.8</v>
      </c>
      <c r="I74" s="23">
        <v>1000</v>
      </c>
    </row>
    <row r="75" spans="1:9" ht="15" customHeight="1" x14ac:dyDescent="0.3">
      <c r="A75" s="13" t="s">
        <v>89</v>
      </c>
      <c r="B75" s="13" t="s">
        <v>90</v>
      </c>
      <c r="C75" s="23">
        <v>0</v>
      </c>
      <c r="D75" s="23">
        <v>48000</v>
      </c>
      <c r="E75" s="23">
        <v>48000</v>
      </c>
      <c r="F75" s="23">
        <v>48000</v>
      </c>
      <c r="G75" s="23">
        <v>15831</v>
      </c>
      <c r="H75" s="23">
        <v>15830.68</v>
      </c>
      <c r="I75" s="23">
        <v>48000</v>
      </c>
    </row>
    <row r="76" spans="1:9" ht="15" customHeight="1" x14ac:dyDescent="0.3">
      <c r="A76" s="13" t="s">
        <v>91</v>
      </c>
      <c r="B76" s="13" t="s">
        <v>251</v>
      </c>
      <c r="C76" s="23">
        <v>34000</v>
      </c>
      <c r="D76" s="23">
        <v>7000</v>
      </c>
      <c r="E76" s="23">
        <v>7000</v>
      </c>
      <c r="F76" s="23">
        <v>7000</v>
      </c>
      <c r="G76" s="23">
        <v>2424</v>
      </c>
      <c r="H76" s="23">
        <v>2424.21</v>
      </c>
      <c r="I76" s="23">
        <v>7000</v>
      </c>
    </row>
    <row r="77" spans="1:9" ht="15" customHeight="1" x14ac:dyDescent="0.3">
      <c r="A77" s="13" t="s">
        <v>92</v>
      </c>
      <c r="B77" s="13" t="s">
        <v>252</v>
      </c>
      <c r="C77" s="23">
        <v>11000</v>
      </c>
      <c r="D77" s="23">
        <v>11000</v>
      </c>
      <c r="E77" s="23">
        <v>11000</v>
      </c>
      <c r="F77" s="23">
        <v>11000</v>
      </c>
      <c r="G77" s="23">
        <v>7043</v>
      </c>
      <c r="H77" s="23">
        <v>7043.41</v>
      </c>
      <c r="I77" s="23">
        <v>10000</v>
      </c>
    </row>
    <row r="78" spans="1:9" ht="15" customHeight="1" x14ac:dyDescent="0.3">
      <c r="A78" s="13" t="s">
        <v>93</v>
      </c>
      <c r="B78" s="13" t="s">
        <v>253</v>
      </c>
      <c r="C78" s="23">
        <v>73000</v>
      </c>
      <c r="D78" s="23">
        <v>75000</v>
      </c>
      <c r="E78" s="23">
        <v>75000</v>
      </c>
      <c r="F78" s="23">
        <v>75000</v>
      </c>
      <c r="G78" s="23">
        <v>105846</v>
      </c>
      <c r="H78" s="23">
        <v>105845.41</v>
      </c>
      <c r="I78" s="23">
        <v>100000</v>
      </c>
    </row>
    <row r="79" spans="1:9" ht="15" customHeight="1" x14ac:dyDescent="0.3">
      <c r="A79" s="13" t="s">
        <v>94</v>
      </c>
      <c r="B79" s="13" t="s">
        <v>254</v>
      </c>
      <c r="C79" s="23">
        <v>2500</v>
      </c>
      <c r="D79" s="23">
        <v>2700</v>
      </c>
      <c r="E79" s="23">
        <v>2700</v>
      </c>
      <c r="F79" s="23">
        <v>2700</v>
      </c>
      <c r="G79" s="23">
        <v>3813</v>
      </c>
      <c r="H79" s="23">
        <v>3812.63</v>
      </c>
      <c r="I79" s="23">
        <v>2700</v>
      </c>
    </row>
    <row r="80" spans="1:9" ht="15" customHeight="1" x14ac:dyDescent="0.3">
      <c r="A80" s="13" t="s">
        <v>95</v>
      </c>
      <c r="B80" s="13" t="s">
        <v>255</v>
      </c>
      <c r="C80" s="23">
        <v>25000</v>
      </c>
      <c r="D80" s="23">
        <v>21000</v>
      </c>
      <c r="E80" s="23">
        <v>21000</v>
      </c>
      <c r="F80" s="23">
        <v>35000</v>
      </c>
      <c r="G80" s="23">
        <v>29828</v>
      </c>
      <c r="H80" s="23">
        <v>29827.5</v>
      </c>
      <c r="I80" s="23">
        <v>35000</v>
      </c>
    </row>
    <row r="81" spans="1:9" ht="15" customHeight="1" x14ac:dyDescent="0.3">
      <c r="A81" s="13" t="s">
        <v>96</v>
      </c>
      <c r="B81" s="13" t="s">
        <v>256</v>
      </c>
      <c r="C81" s="23">
        <v>125000</v>
      </c>
      <c r="D81" s="23">
        <v>130000</v>
      </c>
      <c r="E81" s="23">
        <v>130000</v>
      </c>
      <c r="F81" s="23">
        <v>200000</v>
      </c>
      <c r="G81" s="23">
        <v>313370</v>
      </c>
      <c r="H81" s="23">
        <v>313369.71000000002</v>
      </c>
      <c r="I81" s="23">
        <f>200000-15000-25000</f>
        <v>160000</v>
      </c>
    </row>
    <row r="82" spans="1:9" ht="15" customHeight="1" x14ac:dyDescent="0.3">
      <c r="A82" s="13" t="s">
        <v>97</v>
      </c>
      <c r="B82" s="13" t="s">
        <v>257</v>
      </c>
      <c r="C82" s="23">
        <v>5000</v>
      </c>
      <c r="D82" s="23">
        <v>5000</v>
      </c>
      <c r="E82" s="23">
        <v>5000</v>
      </c>
      <c r="F82" s="23">
        <v>5000</v>
      </c>
      <c r="G82" s="23">
        <v>4746</v>
      </c>
      <c r="H82" s="23">
        <v>4746.49</v>
      </c>
      <c r="I82" s="23">
        <v>5000</v>
      </c>
    </row>
    <row r="83" spans="1:9" ht="15" customHeight="1" x14ac:dyDescent="0.3">
      <c r="A83" s="13" t="s">
        <v>98</v>
      </c>
      <c r="B83" s="13" t="s">
        <v>258</v>
      </c>
      <c r="C83" s="23">
        <v>500</v>
      </c>
      <c r="D83" s="23">
        <v>500</v>
      </c>
      <c r="E83" s="23">
        <v>500</v>
      </c>
      <c r="F83" s="23">
        <v>500</v>
      </c>
      <c r="G83" s="23">
        <v>1976</v>
      </c>
      <c r="H83" s="23">
        <v>1975.74</v>
      </c>
      <c r="I83" s="23">
        <v>500</v>
      </c>
    </row>
    <row r="84" spans="1:9" ht="15" customHeight="1" x14ac:dyDescent="0.3">
      <c r="A84" s="13" t="s">
        <v>99</v>
      </c>
      <c r="B84" s="13" t="s">
        <v>259</v>
      </c>
      <c r="C84" s="23">
        <v>5000</v>
      </c>
      <c r="D84" s="23">
        <v>8000</v>
      </c>
      <c r="E84" s="23">
        <v>8000</v>
      </c>
      <c r="F84" s="23">
        <v>8000</v>
      </c>
      <c r="G84" s="23">
        <v>15894</v>
      </c>
      <c r="H84" s="23">
        <v>15893.54</v>
      </c>
      <c r="I84" s="23">
        <v>8000</v>
      </c>
    </row>
    <row r="85" spans="1:9" ht="15" customHeight="1" x14ac:dyDescent="0.3">
      <c r="A85" s="13" t="s">
        <v>100</v>
      </c>
      <c r="B85" s="13" t="s">
        <v>260</v>
      </c>
      <c r="C85" s="23">
        <v>7000</v>
      </c>
      <c r="D85" s="23">
        <v>7000</v>
      </c>
      <c r="E85" s="23">
        <v>7000</v>
      </c>
      <c r="F85" s="23">
        <v>7000</v>
      </c>
      <c r="G85" s="23">
        <v>3595</v>
      </c>
      <c r="H85" s="23">
        <v>3595.33</v>
      </c>
      <c r="I85" s="23">
        <v>7000</v>
      </c>
    </row>
    <row r="86" spans="1:9" ht="15" customHeight="1" x14ac:dyDescent="0.3">
      <c r="A86" s="13" t="s">
        <v>101</v>
      </c>
      <c r="B86" s="13" t="s">
        <v>261</v>
      </c>
      <c r="C86" s="23">
        <v>8673</v>
      </c>
      <c r="D86" s="23">
        <v>8673</v>
      </c>
      <c r="E86" s="23">
        <v>8673</v>
      </c>
      <c r="F86" s="23">
        <v>8673</v>
      </c>
      <c r="G86" s="23">
        <v>0</v>
      </c>
      <c r="H86" s="23">
        <v>0</v>
      </c>
      <c r="I86" s="23">
        <v>8673</v>
      </c>
    </row>
    <row r="87" spans="1:9" ht="15" customHeight="1" x14ac:dyDescent="0.3">
      <c r="A87" s="13" t="s">
        <v>102</v>
      </c>
      <c r="B87" s="13" t="s">
        <v>262</v>
      </c>
      <c r="C87" s="23">
        <v>5000</v>
      </c>
      <c r="D87" s="23">
        <v>10000</v>
      </c>
      <c r="E87" s="23">
        <v>10000</v>
      </c>
      <c r="F87" s="23">
        <v>10000</v>
      </c>
      <c r="G87" s="23">
        <v>14029</v>
      </c>
      <c r="H87" s="23">
        <v>14029.19</v>
      </c>
      <c r="I87" s="23">
        <v>10000</v>
      </c>
    </row>
    <row r="88" spans="1:9" ht="15" customHeight="1" x14ac:dyDescent="0.3">
      <c r="A88" s="13" t="s">
        <v>103</v>
      </c>
      <c r="B88" s="13" t="s">
        <v>104</v>
      </c>
      <c r="C88" s="23">
        <v>0</v>
      </c>
      <c r="D88" s="23">
        <v>0</v>
      </c>
      <c r="E88" s="23">
        <v>0</v>
      </c>
      <c r="F88" s="23">
        <v>0</v>
      </c>
      <c r="G88" s="23">
        <v>289</v>
      </c>
      <c r="H88" s="23">
        <v>289</v>
      </c>
      <c r="I88" s="23">
        <v>250</v>
      </c>
    </row>
    <row r="89" spans="1:9" ht="15" customHeight="1" x14ac:dyDescent="0.3">
      <c r="A89" s="13" t="s">
        <v>105</v>
      </c>
      <c r="B89" s="13" t="s">
        <v>106</v>
      </c>
      <c r="C89" s="23">
        <v>0</v>
      </c>
      <c r="D89" s="23">
        <v>0</v>
      </c>
      <c r="E89" s="23">
        <v>0</v>
      </c>
      <c r="F89" s="23">
        <v>0</v>
      </c>
      <c r="G89" s="23">
        <v>4833</v>
      </c>
      <c r="H89" s="23">
        <v>4833.3500000000004</v>
      </c>
      <c r="I89" s="23">
        <v>4500</v>
      </c>
    </row>
    <row r="90" spans="1:9" ht="15" customHeight="1" x14ac:dyDescent="0.3">
      <c r="A90" s="13" t="s">
        <v>107</v>
      </c>
      <c r="B90" s="2" t="s">
        <v>108</v>
      </c>
      <c r="C90" s="23">
        <v>0</v>
      </c>
      <c r="D90" s="23">
        <v>0</v>
      </c>
      <c r="E90" s="23">
        <v>0</v>
      </c>
      <c r="F90" s="23">
        <v>0</v>
      </c>
      <c r="G90" s="23">
        <v>1034</v>
      </c>
      <c r="H90" s="23">
        <v>1034</v>
      </c>
      <c r="I90" s="23">
        <v>900</v>
      </c>
    </row>
    <row r="91" spans="1:9" ht="15" customHeight="1" x14ac:dyDescent="0.3">
      <c r="A91" s="13"/>
      <c r="B91" s="9" t="s">
        <v>109</v>
      </c>
      <c r="C91" s="19">
        <f>SUM(C65:C90)</f>
        <v>375473</v>
      </c>
      <c r="D91" s="19">
        <f t="shared" ref="D91:I91" si="27">SUM(D65:D90)</f>
        <v>407673</v>
      </c>
      <c r="E91" s="19">
        <f t="shared" si="27"/>
        <v>407673</v>
      </c>
      <c r="F91" s="19">
        <f t="shared" si="27"/>
        <v>491673</v>
      </c>
      <c r="G91" s="19">
        <f t="shared" si="27"/>
        <v>610928</v>
      </c>
      <c r="H91" s="19">
        <f t="shared" si="27"/>
        <v>610928.8899999999</v>
      </c>
      <c r="I91" s="19">
        <f t="shared" si="27"/>
        <v>491673</v>
      </c>
    </row>
    <row r="92" spans="1:9" ht="15" customHeight="1" x14ac:dyDescent="0.3">
      <c r="A92" s="13"/>
      <c r="B92" s="13"/>
      <c r="C92" s="23"/>
      <c r="D92" s="23"/>
      <c r="E92" s="23"/>
      <c r="F92" s="23"/>
      <c r="G92" s="23"/>
      <c r="H92" s="23"/>
      <c r="I92" s="23"/>
    </row>
    <row r="93" spans="1:9" ht="15" customHeight="1" x14ac:dyDescent="0.3">
      <c r="A93" s="9" t="s">
        <v>27</v>
      </c>
      <c r="B93" s="9"/>
      <c r="C93" s="9"/>
      <c r="D93" s="9"/>
      <c r="E93" s="9"/>
      <c r="F93" s="9"/>
      <c r="G93" s="9"/>
      <c r="H93" s="9"/>
      <c r="I93" s="9"/>
    </row>
    <row r="94" spans="1:9" ht="15" customHeight="1" x14ac:dyDescent="0.3">
      <c r="A94" s="13" t="s">
        <v>110</v>
      </c>
      <c r="B94" s="13" t="s">
        <v>222</v>
      </c>
      <c r="C94" s="23">
        <v>64000</v>
      </c>
      <c r="D94" s="23">
        <v>64000</v>
      </c>
      <c r="E94" s="23">
        <v>50000</v>
      </c>
      <c r="F94" s="23">
        <v>50000</v>
      </c>
      <c r="G94" s="23">
        <v>0</v>
      </c>
      <c r="H94" s="23">
        <v>50000</v>
      </c>
      <c r="I94" s="23">
        <v>50000</v>
      </c>
    </row>
    <row r="95" spans="1:9" ht="15" customHeight="1" x14ac:dyDescent="0.3">
      <c r="A95" s="13"/>
      <c r="B95" s="28" t="s">
        <v>295</v>
      </c>
      <c r="C95" s="19">
        <f>SUM(C94)</f>
        <v>64000</v>
      </c>
      <c r="D95" s="19">
        <f t="shared" ref="D95:I95" si="28">SUM(D94)</f>
        <v>64000</v>
      </c>
      <c r="E95" s="19">
        <f t="shared" si="28"/>
        <v>50000</v>
      </c>
      <c r="F95" s="19">
        <f t="shared" si="28"/>
        <v>50000</v>
      </c>
      <c r="G95" s="19">
        <f t="shared" si="28"/>
        <v>0</v>
      </c>
      <c r="H95" s="19">
        <f t="shared" si="28"/>
        <v>50000</v>
      </c>
      <c r="I95" s="19">
        <f t="shared" si="28"/>
        <v>50000</v>
      </c>
    </row>
    <row r="96" spans="1:9" ht="15" customHeight="1" x14ac:dyDescent="0.3">
      <c r="A96" s="13"/>
      <c r="B96" s="13"/>
      <c r="C96" s="23"/>
      <c r="D96" s="23"/>
      <c r="E96" s="23"/>
      <c r="F96" s="23"/>
      <c r="G96" s="23"/>
      <c r="H96" s="23"/>
      <c r="I96" s="23"/>
    </row>
    <row r="97" spans="1:9" ht="15" customHeight="1" x14ac:dyDescent="0.3">
      <c r="A97" s="13" t="s">
        <v>277</v>
      </c>
      <c r="B97" s="2" t="s">
        <v>278</v>
      </c>
      <c r="C97" s="23">
        <v>0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10168</v>
      </c>
    </row>
    <row r="98" spans="1:9" ht="15" customHeight="1" x14ac:dyDescent="0.3">
      <c r="A98" s="13"/>
      <c r="B98" s="9" t="s">
        <v>111</v>
      </c>
      <c r="C98" s="19">
        <f t="shared" ref="C98:H98" si="29">SUM(C97)</f>
        <v>0</v>
      </c>
      <c r="D98" s="19">
        <f t="shared" si="29"/>
        <v>0</v>
      </c>
      <c r="E98" s="19">
        <f t="shared" si="29"/>
        <v>0</v>
      </c>
      <c r="F98" s="19">
        <f t="shared" si="29"/>
        <v>0</v>
      </c>
      <c r="G98" s="19">
        <f t="shared" si="29"/>
        <v>0</v>
      </c>
      <c r="H98" s="19">
        <f t="shared" si="29"/>
        <v>0</v>
      </c>
      <c r="I98" s="19">
        <f>SUM(I97)</f>
        <v>10168</v>
      </c>
    </row>
    <row r="99" spans="1:9" ht="15" customHeight="1" x14ac:dyDescent="0.3">
      <c r="A99" s="13"/>
      <c r="B99" s="9"/>
      <c r="C99" s="16"/>
      <c r="D99" s="16"/>
      <c r="E99" s="16"/>
      <c r="F99" s="16"/>
      <c r="G99" s="16"/>
      <c r="H99" s="16"/>
      <c r="I99" s="16"/>
    </row>
    <row r="100" spans="1:9" ht="15" customHeight="1" x14ac:dyDescent="0.3">
      <c r="A100" s="9" t="s">
        <v>26</v>
      </c>
      <c r="B100" s="9"/>
      <c r="C100" s="9"/>
      <c r="D100" s="9"/>
      <c r="E100" s="9"/>
      <c r="F100" s="9"/>
      <c r="G100" s="9"/>
      <c r="H100" s="9"/>
      <c r="I100" s="9"/>
    </row>
    <row r="101" spans="1:9" ht="15" customHeight="1" x14ac:dyDescent="0.3">
      <c r="A101" s="13" t="s">
        <v>112</v>
      </c>
      <c r="B101" s="13" t="s">
        <v>263</v>
      </c>
      <c r="C101" s="23">
        <v>5000</v>
      </c>
      <c r="D101" s="23">
        <v>5000</v>
      </c>
      <c r="E101" s="23">
        <v>5000</v>
      </c>
      <c r="F101" s="23">
        <v>5000</v>
      </c>
      <c r="G101" s="23">
        <v>5000</v>
      </c>
      <c r="H101" s="23">
        <v>7161.11</v>
      </c>
      <c r="I101" s="18">
        <v>5000</v>
      </c>
    </row>
    <row r="102" spans="1:9" ht="15" customHeight="1" x14ac:dyDescent="0.3">
      <c r="A102" s="13" t="s">
        <v>113</v>
      </c>
      <c r="B102" s="13" t="s">
        <v>264</v>
      </c>
      <c r="C102" s="24">
        <v>287824</v>
      </c>
      <c r="D102" s="24">
        <v>326843</v>
      </c>
      <c r="E102" s="24">
        <v>326843</v>
      </c>
      <c r="F102" s="24">
        <v>326843</v>
      </c>
      <c r="G102" s="24">
        <v>283457</v>
      </c>
      <c r="H102" s="24">
        <v>276295.08</v>
      </c>
      <c r="I102" s="15">
        <v>326843</v>
      </c>
    </row>
    <row r="103" spans="1:9" ht="15" customHeight="1" x14ac:dyDescent="0.3">
      <c r="A103" s="13"/>
      <c r="B103" s="9" t="s">
        <v>114</v>
      </c>
      <c r="C103" s="16">
        <f t="shared" ref="C103:E103" si="30">SUM(C101:C102)</f>
        <v>292824</v>
      </c>
      <c r="D103" s="16">
        <f t="shared" si="30"/>
        <v>331843</v>
      </c>
      <c r="E103" s="16">
        <f t="shared" si="30"/>
        <v>331843</v>
      </c>
      <c r="F103" s="16">
        <f>SUM(F101:F102)</f>
        <v>331843</v>
      </c>
      <c r="G103" s="16">
        <f t="shared" ref="G103:I103" si="31">SUM(G101:G102)</f>
        <v>288457</v>
      </c>
      <c r="H103" s="16">
        <f t="shared" si="31"/>
        <v>283456.19</v>
      </c>
      <c r="I103" s="16">
        <f t="shared" si="31"/>
        <v>331843</v>
      </c>
    </row>
    <row r="104" spans="1:9" ht="15" customHeight="1" x14ac:dyDescent="0.3">
      <c r="B104" s="13"/>
      <c r="C104" s="13"/>
      <c r="D104" s="13"/>
      <c r="E104" s="13"/>
      <c r="F104" s="13"/>
      <c r="G104" s="13"/>
      <c r="H104" s="13"/>
      <c r="I104" s="13"/>
    </row>
    <row r="105" spans="1:9" ht="15" customHeight="1" x14ac:dyDescent="0.3">
      <c r="A105" s="9" t="s">
        <v>115</v>
      </c>
      <c r="B105" s="13"/>
      <c r="C105" s="13"/>
      <c r="D105" s="13"/>
      <c r="E105" s="13"/>
      <c r="F105" s="13"/>
      <c r="G105" s="13"/>
      <c r="H105" s="13"/>
      <c r="I105" s="13"/>
    </row>
    <row r="106" spans="1:9" ht="15" customHeight="1" x14ac:dyDescent="0.3">
      <c r="A106" s="9" t="s">
        <v>73</v>
      </c>
      <c r="B106" s="13"/>
      <c r="C106" s="13"/>
      <c r="D106" s="13"/>
      <c r="E106" s="13"/>
      <c r="F106" s="13"/>
      <c r="G106" s="13"/>
      <c r="H106" s="13"/>
      <c r="I106" s="13"/>
    </row>
    <row r="107" spans="1:9" ht="15" customHeight="1" x14ac:dyDescent="0.3">
      <c r="A107" s="9" t="s">
        <v>23</v>
      </c>
      <c r="B107" s="13"/>
      <c r="C107" s="13"/>
      <c r="D107" s="13"/>
      <c r="E107" s="13"/>
      <c r="F107" s="13"/>
      <c r="G107" s="13"/>
      <c r="H107" s="13"/>
      <c r="I107" s="13"/>
    </row>
    <row r="108" spans="1:9" ht="15" customHeight="1" x14ac:dyDescent="0.3">
      <c r="A108" s="13" t="s">
        <v>116</v>
      </c>
      <c r="B108" s="13" t="s">
        <v>237</v>
      </c>
      <c r="C108" s="23">
        <v>124382</v>
      </c>
      <c r="D108" s="23">
        <v>198254</v>
      </c>
      <c r="E108" s="23">
        <v>132552.50400000002</v>
      </c>
      <c r="F108" s="23">
        <v>122958</v>
      </c>
      <c r="G108" s="23">
        <v>122958</v>
      </c>
      <c r="H108" s="23">
        <v>136772.56</v>
      </c>
      <c r="I108" s="23">
        <v>129401</v>
      </c>
    </row>
    <row r="109" spans="1:9" ht="15" customHeight="1" x14ac:dyDescent="0.3">
      <c r="A109" s="13" t="s">
        <v>117</v>
      </c>
      <c r="B109" s="13" t="s">
        <v>238</v>
      </c>
      <c r="C109" s="23">
        <v>46044</v>
      </c>
      <c r="D109" s="23">
        <v>77231</v>
      </c>
      <c r="E109" s="23">
        <v>43742.326320000007</v>
      </c>
      <c r="F109" s="23">
        <v>42310</v>
      </c>
      <c r="G109" s="23">
        <v>42310</v>
      </c>
      <c r="H109" s="23">
        <v>60692.69</v>
      </c>
      <c r="I109" s="23">
        <v>46248</v>
      </c>
    </row>
    <row r="110" spans="1:9" ht="15" customHeight="1" x14ac:dyDescent="0.3">
      <c r="A110" s="13" t="s">
        <v>118</v>
      </c>
      <c r="B110" s="13" t="s">
        <v>239</v>
      </c>
      <c r="C110" s="23">
        <v>115</v>
      </c>
      <c r="D110" s="23">
        <v>155</v>
      </c>
      <c r="E110" s="23">
        <v>104.39999999999999</v>
      </c>
      <c r="F110" s="23">
        <v>134</v>
      </c>
      <c r="G110" s="23">
        <v>134</v>
      </c>
      <c r="H110" s="23">
        <v>152.63999999999999</v>
      </c>
      <c r="I110" s="23">
        <v>134.4</v>
      </c>
    </row>
    <row r="111" spans="1:9" ht="15" customHeight="1" x14ac:dyDescent="0.3">
      <c r="A111" s="13" t="s">
        <v>119</v>
      </c>
      <c r="B111" s="13" t="s">
        <v>240</v>
      </c>
      <c r="C111" s="24">
        <v>3110</v>
      </c>
      <c r="D111" s="24">
        <v>4956</v>
      </c>
      <c r="E111" s="24">
        <v>3313.8126000000007</v>
      </c>
      <c r="F111" s="24">
        <v>3074</v>
      </c>
      <c r="G111" s="24">
        <v>3074</v>
      </c>
      <c r="H111" s="24">
        <v>0</v>
      </c>
      <c r="I111" s="24">
        <v>3449</v>
      </c>
    </row>
    <row r="112" spans="1:9" ht="15" customHeight="1" x14ac:dyDescent="0.3">
      <c r="A112" s="13"/>
      <c r="B112" s="9" t="s">
        <v>78</v>
      </c>
      <c r="C112" s="16">
        <f t="shared" ref="C112:H112" si="32">SUM(C108:C111)</f>
        <v>173651</v>
      </c>
      <c r="D112" s="16">
        <f t="shared" si="32"/>
        <v>280596</v>
      </c>
      <c r="E112" s="16">
        <f t="shared" si="32"/>
        <v>179713.04292000001</v>
      </c>
      <c r="F112" s="16">
        <f t="shared" si="32"/>
        <v>168476</v>
      </c>
      <c r="G112" s="16">
        <f t="shared" si="32"/>
        <v>168476</v>
      </c>
      <c r="H112" s="16">
        <f t="shared" si="32"/>
        <v>197617.89</v>
      </c>
      <c r="I112" s="16">
        <f>SUM(I108:I111)</f>
        <v>179232.4</v>
      </c>
    </row>
    <row r="113" spans="1:9" ht="15" customHeight="1" x14ac:dyDescent="0.3">
      <c r="A113" s="13"/>
      <c r="B113" s="9"/>
      <c r="C113" s="16"/>
      <c r="D113" s="16"/>
      <c r="E113" s="16"/>
      <c r="F113" s="16"/>
      <c r="G113" s="16"/>
      <c r="H113" s="16"/>
      <c r="I113" s="16"/>
    </row>
    <row r="114" spans="1:9" ht="15" customHeight="1" x14ac:dyDescent="0.3">
      <c r="A114" s="13" t="s">
        <v>116</v>
      </c>
      <c r="B114" s="13" t="s">
        <v>287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4977</v>
      </c>
    </row>
    <row r="115" spans="1:9" ht="15" customHeight="1" x14ac:dyDescent="0.3">
      <c r="A115" s="13" t="s">
        <v>117</v>
      </c>
      <c r="B115" s="13" t="s">
        <v>288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1779</v>
      </c>
    </row>
    <row r="116" spans="1:9" ht="15" customHeight="1" x14ac:dyDescent="0.3">
      <c r="A116" s="13"/>
      <c r="B116" s="9" t="s">
        <v>159</v>
      </c>
      <c r="C116" s="16">
        <f t="shared" ref="C116:H116" si="33">SUM(C114:C115)</f>
        <v>0</v>
      </c>
      <c r="D116" s="16">
        <f t="shared" si="33"/>
        <v>0</v>
      </c>
      <c r="E116" s="16">
        <f t="shared" si="33"/>
        <v>0</v>
      </c>
      <c r="F116" s="16">
        <f t="shared" si="33"/>
        <v>0</v>
      </c>
      <c r="G116" s="16">
        <f t="shared" si="33"/>
        <v>0</v>
      </c>
      <c r="H116" s="16">
        <f t="shared" si="33"/>
        <v>0</v>
      </c>
      <c r="I116" s="16">
        <f>SUM(I114:I115)</f>
        <v>6756</v>
      </c>
    </row>
    <row r="117" spans="1:9" ht="15" customHeight="1" x14ac:dyDescent="0.3">
      <c r="A117" s="13"/>
      <c r="B117" s="13"/>
      <c r="C117" s="23"/>
      <c r="D117" s="23"/>
      <c r="E117" s="23"/>
      <c r="F117" s="23"/>
      <c r="G117" s="23"/>
      <c r="H117" s="23"/>
      <c r="I117" s="23"/>
    </row>
    <row r="118" spans="1:9" ht="15" customHeight="1" x14ac:dyDescent="0.3">
      <c r="A118" s="9" t="s">
        <v>24</v>
      </c>
      <c r="B118" s="9"/>
      <c r="C118" s="9"/>
      <c r="D118" s="9"/>
      <c r="E118" s="9"/>
      <c r="F118" s="9"/>
      <c r="G118" s="9"/>
      <c r="H118" s="9"/>
      <c r="I118" s="9"/>
    </row>
    <row r="119" spans="1:9" ht="15" customHeight="1" x14ac:dyDescent="0.3">
      <c r="A119" s="13" t="s">
        <v>120</v>
      </c>
      <c r="B119" s="13" t="s">
        <v>244</v>
      </c>
      <c r="C119" s="23">
        <v>1500</v>
      </c>
      <c r="D119" s="23">
        <v>1500</v>
      </c>
      <c r="E119" s="23">
        <v>1500</v>
      </c>
      <c r="F119" s="23">
        <v>1500</v>
      </c>
      <c r="G119" s="23">
        <v>256</v>
      </c>
      <c r="H119" s="23">
        <v>255.9</v>
      </c>
      <c r="I119" s="23">
        <v>1500</v>
      </c>
    </row>
    <row r="120" spans="1:9" ht="15" customHeight="1" x14ac:dyDescent="0.3">
      <c r="A120" s="13" t="s">
        <v>121</v>
      </c>
      <c r="B120" s="13" t="s">
        <v>251</v>
      </c>
      <c r="C120" s="24">
        <v>1500</v>
      </c>
      <c r="D120" s="24">
        <v>1500</v>
      </c>
      <c r="E120" s="24">
        <v>1500</v>
      </c>
      <c r="F120" s="24">
        <v>1500</v>
      </c>
      <c r="G120" s="24">
        <v>1359</v>
      </c>
      <c r="H120" s="24">
        <v>1358.87</v>
      </c>
      <c r="I120" s="24">
        <v>1500</v>
      </c>
    </row>
    <row r="121" spans="1:9" ht="15" customHeight="1" x14ac:dyDescent="0.3">
      <c r="A121" s="13"/>
      <c r="B121" s="9" t="s">
        <v>109</v>
      </c>
      <c r="C121" s="16">
        <f t="shared" ref="C121:I121" si="34">SUM(C119:C120)</f>
        <v>3000</v>
      </c>
      <c r="D121" s="16">
        <f t="shared" si="34"/>
        <v>3000</v>
      </c>
      <c r="E121" s="16">
        <f t="shared" si="34"/>
        <v>3000</v>
      </c>
      <c r="F121" s="16">
        <f t="shared" si="34"/>
        <v>3000</v>
      </c>
      <c r="G121" s="16">
        <f t="shared" si="34"/>
        <v>1615</v>
      </c>
      <c r="H121" s="16">
        <f t="shared" si="34"/>
        <v>1614.77</v>
      </c>
      <c r="I121" s="16">
        <f t="shared" si="34"/>
        <v>3000</v>
      </c>
    </row>
    <row r="122" spans="1:9" ht="15" customHeight="1" x14ac:dyDescent="0.3">
      <c r="B122" s="13"/>
      <c r="C122" s="23"/>
      <c r="D122" s="23"/>
      <c r="E122" s="23"/>
      <c r="F122" s="23"/>
      <c r="G122" s="23"/>
      <c r="H122" s="23"/>
      <c r="I122" s="23"/>
    </row>
    <row r="123" spans="1:9" ht="15" customHeight="1" x14ac:dyDescent="0.3">
      <c r="A123" s="9" t="s">
        <v>122</v>
      </c>
      <c r="B123" s="13"/>
      <c r="C123" s="23"/>
      <c r="D123" s="23"/>
      <c r="E123" s="23"/>
      <c r="F123" s="23"/>
      <c r="G123" s="23"/>
      <c r="H123" s="23"/>
      <c r="I123" s="23"/>
    </row>
    <row r="124" spans="1:9" ht="15" customHeight="1" x14ac:dyDescent="0.3">
      <c r="A124" s="9" t="s">
        <v>73</v>
      </c>
      <c r="B124" s="13"/>
      <c r="C124" s="23"/>
      <c r="D124" s="23"/>
      <c r="E124" s="23"/>
      <c r="F124" s="23"/>
      <c r="G124" s="23"/>
      <c r="H124" s="23"/>
      <c r="I124" s="23"/>
    </row>
    <row r="125" spans="1:9" ht="15" customHeight="1" x14ac:dyDescent="0.3">
      <c r="A125" s="9" t="s">
        <v>23</v>
      </c>
      <c r="B125" s="13"/>
      <c r="C125" s="23"/>
      <c r="D125" s="23"/>
      <c r="E125" s="23"/>
      <c r="F125" s="23"/>
      <c r="G125" s="23"/>
      <c r="H125" s="23"/>
      <c r="I125" s="23"/>
    </row>
    <row r="126" spans="1:9" ht="15" customHeight="1" x14ac:dyDescent="0.3">
      <c r="A126" s="13" t="s">
        <v>123</v>
      </c>
      <c r="B126" s="13" t="s">
        <v>237</v>
      </c>
      <c r="C126" s="23">
        <v>409323</v>
      </c>
      <c r="D126" s="23">
        <v>431904</v>
      </c>
      <c r="E126" s="23">
        <v>533383.14960000012</v>
      </c>
      <c r="F126" s="23">
        <v>482034</v>
      </c>
      <c r="G126" s="23">
        <v>591541</v>
      </c>
      <c r="H126" s="23">
        <v>595686.02</v>
      </c>
      <c r="I126" s="23">
        <v>433619</v>
      </c>
    </row>
    <row r="127" spans="1:9" ht="15" customHeight="1" x14ac:dyDescent="0.3">
      <c r="A127" s="13" t="s">
        <v>124</v>
      </c>
      <c r="B127" s="13" t="s">
        <v>265</v>
      </c>
      <c r="C127" s="23">
        <v>15000</v>
      </c>
      <c r="D127" s="23">
        <v>15000</v>
      </c>
      <c r="E127" s="23">
        <v>15000</v>
      </c>
      <c r="F127" s="23">
        <v>15000</v>
      </c>
      <c r="G127" s="23">
        <v>15000</v>
      </c>
      <c r="H127" s="23">
        <v>702.71</v>
      </c>
      <c r="I127" s="23">
        <v>15000</v>
      </c>
    </row>
    <row r="128" spans="1:9" ht="15" customHeight="1" x14ac:dyDescent="0.3">
      <c r="A128" s="13" t="s">
        <v>125</v>
      </c>
      <c r="B128" s="13" t="s">
        <v>238</v>
      </c>
      <c r="C128" s="23">
        <v>153916</v>
      </c>
      <c r="D128" s="23">
        <v>181094</v>
      </c>
      <c r="E128" s="23">
        <v>176016.43936800002</v>
      </c>
      <c r="F128" s="23">
        <v>165868</v>
      </c>
      <c r="G128" s="23">
        <v>165868</v>
      </c>
      <c r="H128" s="23">
        <v>221680.65</v>
      </c>
      <c r="I128" s="23">
        <v>154975</v>
      </c>
    </row>
    <row r="129" spans="1:9" ht="15" customHeight="1" x14ac:dyDescent="0.3">
      <c r="A129" s="13" t="s">
        <v>126</v>
      </c>
      <c r="B129" s="13" t="s">
        <v>239</v>
      </c>
      <c r="C129" s="23">
        <v>515</v>
      </c>
      <c r="D129" s="23">
        <v>537</v>
      </c>
      <c r="E129" s="23">
        <v>617.76</v>
      </c>
      <c r="F129" s="23">
        <v>715</v>
      </c>
      <c r="G129" s="23">
        <v>715</v>
      </c>
      <c r="H129" s="23">
        <v>748.48</v>
      </c>
      <c r="I129" s="23">
        <v>593</v>
      </c>
    </row>
    <row r="130" spans="1:9" ht="15" customHeight="1" x14ac:dyDescent="0.3">
      <c r="A130" s="13" t="s">
        <v>127</v>
      </c>
      <c r="B130" s="13" t="s">
        <v>240</v>
      </c>
      <c r="C130" s="24">
        <v>10233</v>
      </c>
      <c r="D130" s="24">
        <v>10798</v>
      </c>
      <c r="E130" s="24">
        <v>13334.578739999999</v>
      </c>
      <c r="F130" s="24">
        <v>12051</v>
      </c>
      <c r="G130" s="24">
        <v>12051</v>
      </c>
      <c r="H130" s="24">
        <v>0</v>
      </c>
      <c r="I130" s="24">
        <v>15580</v>
      </c>
    </row>
    <row r="131" spans="1:9" ht="15" customHeight="1" x14ac:dyDescent="0.3">
      <c r="A131" s="13"/>
      <c r="B131" s="9" t="s">
        <v>78</v>
      </c>
      <c r="C131" s="16">
        <f t="shared" ref="C131:D131" si="35">SUM(C126:C130)</f>
        <v>588987</v>
      </c>
      <c r="D131" s="16">
        <f t="shared" si="35"/>
        <v>639333</v>
      </c>
      <c r="E131" s="16">
        <v>738351.92770800018</v>
      </c>
      <c r="F131" s="16">
        <f>SUM(F126:F130)</f>
        <v>675668</v>
      </c>
      <c r="G131" s="16">
        <f t="shared" ref="G131:I131" si="36">SUM(G126:G130)</f>
        <v>785175</v>
      </c>
      <c r="H131" s="16">
        <f t="shared" si="36"/>
        <v>818817.86</v>
      </c>
      <c r="I131" s="16">
        <f t="shared" si="36"/>
        <v>619767</v>
      </c>
    </row>
    <row r="132" spans="1:9" ht="15" customHeight="1" x14ac:dyDescent="0.3">
      <c r="A132" s="13"/>
      <c r="B132" s="9"/>
      <c r="C132" s="16"/>
      <c r="D132" s="16"/>
      <c r="E132" s="16"/>
      <c r="F132" s="16"/>
      <c r="G132" s="16"/>
      <c r="H132" s="16"/>
      <c r="I132" s="16"/>
    </row>
    <row r="133" spans="1:9" ht="15" customHeight="1" x14ac:dyDescent="0.3">
      <c r="A133" s="13" t="s">
        <v>123</v>
      </c>
      <c r="B133" s="13" t="s">
        <v>279</v>
      </c>
      <c r="C133" s="23">
        <v>0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16678</v>
      </c>
    </row>
    <row r="134" spans="1:9" ht="15" customHeight="1" x14ac:dyDescent="0.3">
      <c r="A134" s="13" t="s">
        <v>125</v>
      </c>
      <c r="B134" s="13" t="s">
        <v>280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5961</v>
      </c>
    </row>
    <row r="135" spans="1:9" ht="15" customHeight="1" x14ac:dyDescent="0.3">
      <c r="A135" s="13"/>
      <c r="B135" s="9" t="s">
        <v>159</v>
      </c>
      <c r="C135" s="16">
        <f t="shared" ref="C135:H135" si="37">SUM(C133:C134)</f>
        <v>0</v>
      </c>
      <c r="D135" s="16">
        <f t="shared" si="37"/>
        <v>0</v>
      </c>
      <c r="E135" s="16">
        <f t="shared" si="37"/>
        <v>0</v>
      </c>
      <c r="F135" s="16">
        <f t="shared" si="37"/>
        <v>0</v>
      </c>
      <c r="G135" s="16">
        <f t="shared" si="37"/>
        <v>0</v>
      </c>
      <c r="H135" s="16">
        <f t="shared" si="37"/>
        <v>0</v>
      </c>
      <c r="I135" s="16">
        <f>SUM(I133:I134)</f>
        <v>22639</v>
      </c>
    </row>
    <row r="136" spans="1:9" ht="15" customHeight="1" x14ac:dyDescent="0.3">
      <c r="A136" s="13"/>
      <c r="B136" s="9"/>
      <c r="C136" s="16"/>
      <c r="D136" s="16"/>
      <c r="E136" s="16"/>
      <c r="F136" s="16"/>
      <c r="G136" s="16"/>
      <c r="H136" s="16"/>
      <c r="I136" s="16"/>
    </row>
    <row r="137" spans="1:9" ht="15" customHeight="1" x14ac:dyDescent="0.3">
      <c r="A137" s="9" t="s">
        <v>24</v>
      </c>
      <c r="B137" s="9"/>
      <c r="C137" s="9"/>
      <c r="D137" s="9"/>
      <c r="E137" s="9"/>
      <c r="F137" s="9"/>
      <c r="G137" s="9"/>
      <c r="H137" s="9"/>
      <c r="I137" s="9"/>
    </row>
    <row r="138" spans="1:9" ht="15" customHeight="1" x14ac:dyDescent="0.3">
      <c r="A138" s="13" t="s">
        <v>128</v>
      </c>
      <c r="B138" s="13" t="s">
        <v>244</v>
      </c>
      <c r="C138" s="23">
        <v>6000</v>
      </c>
      <c r="D138" s="23">
        <v>6000</v>
      </c>
      <c r="E138" s="23">
        <v>6000</v>
      </c>
      <c r="F138" s="23">
        <v>6000</v>
      </c>
      <c r="G138" s="23">
        <v>14876</v>
      </c>
      <c r="H138" s="23">
        <v>14876</v>
      </c>
      <c r="I138" s="23">
        <v>6000</v>
      </c>
    </row>
    <row r="139" spans="1:9" ht="15" customHeight="1" x14ac:dyDescent="0.3">
      <c r="A139" s="13" t="s">
        <v>129</v>
      </c>
      <c r="B139" s="13" t="s">
        <v>249</v>
      </c>
      <c r="C139" s="24">
        <v>2000</v>
      </c>
      <c r="D139" s="24">
        <v>2000</v>
      </c>
      <c r="E139" s="24">
        <v>2000</v>
      </c>
      <c r="F139" s="24">
        <v>2000</v>
      </c>
      <c r="G139" s="24">
        <v>1110</v>
      </c>
      <c r="H139" s="24">
        <v>1109.55</v>
      </c>
      <c r="I139" s="24">
        <v>2000</v>
      </c>
    </row>
    <row r="140" spans="1:9" ht="15" customHeight="1" x14ac:dyDescent="0.3">
      <c r="A140" s="13"/>
      <c r="B140" s="9" t="s">
        <v>109</v>
      </c>
      <c r="C140" s="16">
        <f t="shared" ref="C140:D140" si="38">SUM(C138:C139)</f>
        <v>8000</v>
      </c>
      <c r="D140" s="16">
        <f t="shared" si="38"/>
        <v>8000</v>
      </c>
      <c r="E140" s="16">
        <v>8000</v>
      </c>
      <c r="F140" s="16">
        <f>SUM(F138:F139)</f>
        <v>8000</v>
      </c>
      <c r="G140" s="16">
        <f t="shared" ref="G140:I140" si="39">SUM(G138:G139)</f>
        <v>15986</v>
      </c>
      <c r="H140" s="16">
        <f t="shared" si="39"/>
        <v>15985.55</v>
      </c>
      <c r="I140" s="16">
        <f t="shared" si="39"/>
        <v>8000</v>
      </c>
    </row>
    <row r="141" spans="1:9" ht="15" customHeight="1" x14ac:dyDescent="0.3">
      <c r="B141" s="9"/>
      <c r="C141" s="25"/>
      <c r="D141" s="25"/>
      <c r="E141" s="25"/>
      <c r="F141" s="25"/>
      <c r="G141" s="25"/>
      <c r="H141" s="25"/>
      <c r="I141" s="25"/>
    </row>
    <row r="142" spans="1:9" ht="15" customHeight="1" x14ac:dyDescent="0.3">
      <c r="A142" s="9" t="s">
        <v>130</v>
      </c>
      <c r="B142" s="9"/>
      <c r="C142" s="25"/>
      <c r="D142" s="25"/>
      <c r="E142" s="25"/>
      <c r="F142" s="25"/>
      <c r="G142" s="25"/>
      <c r="H142" s="25"/>
      <c r="I142" s="25"/>
    </row>
    <row r="143" spans="1:9" ht="15" customHeight="1" x14ac:dyDescent="0.3">
      <c r="A143" s="9" t="s">
        <v>73</v>
      </c>
      <c r="B143" s="9"/>
      <c r="C143" s="25"/>
      <c r="D143" s="25"/>
      <c r="E143" s="25"/>
      <c r="F143" s="25"/>
      <c r="G143" s="25"/>
      <c r="H143" s="25"/>
      <c r="I143" s="25"/>
    </row>
    <row r="144" spans="1:9" ht="15" customHeight="1" x14ac:dyDescent="0.3">
      <c r="A144" s="9" t="s">
        <v>23</v>
      </c>
      <c r="B144" s="9"/>
      <c r="C144" s="25"/>
      <c r="D144" s="25"/>
      <c r="E144" s="25"/>
      <c r="F144" s="25"/>
      <c r="G144" s="25"/>
      <c r="H144" s="25"/>
      <c r="I144" s="25"/>
    </row>
    <row r="145" spans="1:9" ht="15" customHeight="1" x14ac:dyDescent="0.3">
      <c r="A145" s="13" t="s">
        <v>131</v>
      </c>
      <c r="B145" s="13" t="s">
        <v>237</v>
      </c>
      <c r="C145" s="23">
        <v>107306</v>
      </c>
      <c r="D145" s="23">
        <v>115320</v>
      </c>
      <c r="E145" s="23">
        <v>163163.83679999996</v>
      </c>
      <c r="F145" s="23">
        <v>102439</v>
      </c>
      <c r="G145" s="23">
        <v>102439</v>
      </c>
      <c r="H145" s="23">
        <v>106117.53</v>
      </c>
      <c r="I145" s="23">
        <v>146654</v>
      </c>
    </row>
    <row r="146" spans="1:9" ht="15" customHeight="1" x14ac:dyDescent="0.3">
      <c r="A146" s="13" t="s">
        <v>132</v>
      </c>
      <c r="B146" s="13" t="s">
        <v>238</v>
      </c>
      <c r="C146" s="23">
        <v>39723</v>
      </c>
      <c r="D146" s="23">
        <v>31904</v>
      </c>
      <c r="E146" s="23">
        <v>53844.066143999997</v>
      </c>
      <c r="F146" s="23">
        <v>35249</v>
      </c>
      <c r="G146" s="23">
        <v>35249</v>
      </c>
      <c r="H146" s="23">
        <v>38687.56</v>
      </c>
      <c r="I146" s="23">
        <v>52414</v>
      </c>
    </row>
    <row r="147" spans="1:9" ht="15" customHeight="1" x14ac:dyDescent="0.3">
      <c r="A147" s="13" t="s">
        <v>133</v>
      </c>
      <c r="B147" s="13" t="s">
        <v>239</v>
      </c>
      <c r="C147" s="23">
        <v>115</v>
      </c>
      <c r="D147" s="23">
        <v>122</v>
      </c>
      <c r="E147" s="23">
        <v>158.04000000000002</v>
      </c>
      <c r="F147" s="23">
        <v>132</v>
      </c>
      <c r="G147" s="23">
        <v>132</v>
      </c>
      <c r="H147" s="23">
        <v>188</v>
      </c>
      <c r="I147" s="23">
        <v>180</v>
      </c>
    </row>
    <row r="148" spans="1:9" ht="15" customHeight="1" x14ac:dyDescent="0.3">
      <c r="A148" s="13" t="s">
        <v>134</v>
      </c>
      <c r="B148" s="13" t="s">
        <v>240</v>
      </c>
      <c r="C148" s="24">
        <v>2683</v>
      </c>
      <c r="D148" s="24">
        <v>2883</v>
      </c>
      <c r="E148" s="24">
        <v>4079.0959199999998</v>
      </c>
      <c r="F148" s="24">
        <v>2561</v>
      </c>
      <c r="G148" s="24">
        <v>2561</v>
      </c>
      <c r="H148" s="24">
        <v>0</v>
      </c>
      <c r="I148" s="24">
        <v>12160</v>
      </c>
    </row>
    <row r="149" spans="1:9" ht="15" customHeight="1" x14ac:dyDescent="0.3">
      <c r="A149" s="13"/>
      <c r="B149" s="9" t="s">
        <v>78</v>
      </c>
      <c r="C149" s="16">
        <f t="shared" ref="C149:I149" si="40">SUM(C145:C148)</f>
        <v>149827</v>
      </c>
      <c r="D149" s="16">
        <f t="shared" si="40"/>
        <v>150229</v>
      </c>
      <c r="E149" s="16">
        <f t="shared" si="40"/>
        <v>221245.03886399997</v>
      </c>
      <c r="F149" s="16">
        <f t="shared" si="40"/>
        <v>140381</v>
      </c>
      <c r="G149" s="16">
        <f t="shared" si="40"/>
        <v>140381</v>
      </c>
      <c r="H149" s="16">
        <f t="shared" si="40"/>
        <v>144993.09</v>
      </c>
      <c r="I149" s="16">
        <f t="shared" si="40"/>
        <v>211408</v>
      </c>
    </row>
    <row r="150" spans="1:9" ht="15" customHeight="1" x14ac:dyDescent="0.3">
      <c r="A150" s="13"/>
      <c r="B150" s="9"/>
      <c r="C150" s="16"/>
      <c r="D150" s="16"/>
      <c r="E150" s="16"/>
      <c r="F150" s="16"/>
      <c r="G150" s="16"/>
      <c r="H150" s="16"/>
      <c r="I150" s="16"/>
    </row>
    <row r="151" spans="1:9" ht="15" customHeight="1" x14ac:dyDescent="0.3">
      <c r="A151" s="13" t="s">
        <v>131</v>
      </c>
      <c r="B151" s="13" t="s">
        <v>282</v>
      </c>
      <c r="C151" s="23">
        <v>0</v>
      </c>
      <c r="D151" s="23">
        <v>0</v>
      </c>
      <c r="E151" s="23">
        <v>0</v>
      </c>
      <c r="F151" s="23">
        <v>0</v>
      </c>
      <c r="G151" s="23">
        <v>0</v>
      </c>
      <c r="H151" s="23">
        <v>0</v>
      </c>
      <c r="I151" s="23">
        <v>5641</v>
      </c>
    </row>
    <row r="152" spans="1:9" ht="15" customHeight="1" x14ac:dyDescent="0.3">
      <c r="A152" s="13" t="s">
        <v>132</v>
      </c>
      <c r="B152" s="13" t="s">
        <v>283</v>
      </c>
      <c r="C152" s="24">
        <v>0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2016</v>
      </c>
    </row>
    <row r="153" spans="1:9" ht="15" customHeight="1" x14ac:dyDescent="0.3">
      <c r="A153" s="13"/>
      <c r="B153" s="9" t="s">
        <v>159</v>
      </c>
      <c r="C153" s="16">
        <f>SUM(C151:C152)</f>
        <v>0</v>
      </c>
      <c r="D153" s="16">
        <f t="shared" ref="D153:I153" si="41">SUM(D151:D152)</f>
        <v>0</v>
      </c>
      <c r="E153" s="16">
        <f t="shared" si="41"/>
        <v>0</v>
      </c>
      <c r="F153" s="16">
        <f t="shared" si="41"/>
        <v>0</v>
      </c>
      <c r="G153" s="16">
        <f t="shared" si="41"/>
        <v>0</v>
      </c>
      <c r="H153" s="16">
        <f t="shared" si="41"/>
        <v>0</v>
      </c>
      <c r="I153" s="16">
        <f t="shared" si="41"/>
        <v>7657</v>
      </c>
    </row>
    <row r="154" spans="1:9" ht="15" customHeight="1" x14ac:dyDescent="0.3">
      <c r="A154" s="13"/>
      <c r="B154" s="13"/>
      <c r="C154" s="23"/>
      <c r="D154" s="23"/>
      <c r="E154" s="23"/>
      <c r="F154" s="23"/>
      <c r="G154" s="23"/>
      <c r="H154" s="23"/>
      <c r="I154" s="23"/>
    </row>
    <row r="155" spans="1:9" ht="15" customHeight="1" x14ac:dyDescent="0.3">
      <c r="A155" s="9" t="s">
        <v>24</v>
      </c>
      <c r="B155" s="9"/>
      <c r="C155" s="9"/>
      <c r="D155" s="9"/>
      <c r="E155" s="9"/>
      <c r="F155" s="9"/>
      <c r="G155" s="9"/>
      <c r="H155" s="9"/>
      <c r="I155" s="9"/>
    </row>
    <row r="156" spans="1:9" ht="15" customHeight="1" x14ac:dyDescent="0.3">
      <c r="A156" s="13" t="s">
        <v>135</v>
      </c>
      <c r="B156" s="13" t="s">
        <v>244</v>
      </c>
      <c r="C156" s="23">
        <v>2000</v>
      </c>
      <c r="D156" s="23">
        <v>2000</v>
      </c>
      <c r="E156" s="23">
        <v>2000</v>
      </c>
      <c r="F156" s="23">
        <v>2000</v>
      </c>
      <c r="G156" s="23">
        <v>840</v>
      </c>
      <c r="H156" s="23">
        <v>839.82</v>
      </c>
      <c r="I156" s="23">
        <v>2000</v>
      </c>
    </row>
    <row r="157" spans="1:9" ht="15" customHeight="1" x14ac:dyDescent="0.3">
      <c r="A157" s="13" t="s">
        <v>136</v>
      </c>
      <c r="B157" s="13" t="s">
        <v>249</v>
      </c>
      <c r="C157" s="23">
        <v>9000</v>
      </c>
      <c r="D157" s="23">
        <v>9000</v>
      </c>
      <c r="E157" s="23">
        <v>9000</v>
      </c>
      <c r="F157" s="23">
        <v>9000</v>
      </c>
      <c r="G157" s="23">
        <v>9132</v>
      </c>
      <c r="H157" s="23">
        <v>9131.5300000000007</v>
      </c>
      <c r="I157" s="23">
        <v>9000</v>
      </c>
    </row>
    <row r="158" spans="1:9" ht="15" customHeight="1" x14ac:dyDescent="0.3">
      <c r="A158" s="13" t="s">
        <v>137</v>
      </c>
      <c r="B158" s="13" t="s">
        <v>266</v>
      </c>
      <c r="C158" s="23">
        <v>6000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</row>
    <row r="159" spans="1:9" ht="15" customHeight="1" x14ac:dyDescent="0.3">
      <c r="A159" s="13" t="s">
        <v>138</v>
      </c>
      <c r="B159" s="13" t="s">
        <v>251</v>
      </c>
      <c r="C159" s="23">
        <v>1000</v>
      </c>
      <c r="D159" s="23">
        <v>1000</v>
      </c>
      <c r="E159" s="23">
        <v>1000</v>
      </c>
      <c r="F159" s="23">
        <v>1000</v>
      </c>
      <c r="G159" s="23">
        <v>126</v>
      </c>
      <c r="H159" s="23">
        <v>125.62</v>
      </c>
      <c r="I159" s="23">
        <v>1000</v>
      </c>
    </row>
    <row r="160" spans="1:9" ht="15" customHeight="1" x14ac:dyDescent="0.3">
      <c r="A160" s="13" t="s">
        <v>139</v>
      </c>
      <c r="B160" s="13" t="s">
        <v>256</v>
      </c>
      <c r="C160" s="23">
        <v>22400</v>
      </c>
      <c r="D160" s="23">
        <v>22400</v>
      </c>
      <c r="E160" s="23">
        <v>22400</v>
      </c>
      <c r="F160" s="23">
        <v>22400</v>
      </c>
      <c r="G160" s="23">
        <v>28001</v>
      </c>
      <c r="H160" s="23">
        <v>28001.31</v>
      </c>
      <c r="I160" s="23">
        <v>22400</v>
      </c>
    </row>
    <row r="161" spans="1:9" ht="15" customHeight="1" x14ac:dyDescent="0.3">
      <c r="A161" s="13" t="s">
        <v>140</v>
      </c>
      <c r="B161" s="13" t="s">
        <v>260</v>
      </c>
      <c r="C161" s="24">
        <v>2500</v>
      </c>
      <c r="D161" s="24">
        <v>2500</v>
      </c>
      <c r="E161" s="24">
        <v>2500</v>
      </c>
      <c r="F161" s="24">
        <v>2500</v>
      </c>
      <c r="G161" s="24">
        <v>2256</v>
      </c>
      <c r="H161" s="24">
        <v>2255.94</v>
      </c>
      <c r="I161" s="24">
        <v>2500</v>
      </c>
    </row>
    <row r="162" spans="1:9" ht="15" customHeight="1" x14ac:dyDescent="0.3">
      <c r="A162" s="13"/>
      <c r="B162" s="9" t="s">
        <v>109</v>
      </c>
      <c r="C162" s="16">
        <f t="shared" ref="C162:E162" si="42">SUM(C156:C161)</f>
        <v>42900</v>
      </c>
      <c r="D162" s="16">
        <f t="shared" si="42"/>
        <v>36900</v>
      </c>
      <c r="E162" s="16">
        <f t="shared" si="42"/>
        <v>36900</v>
      </c>
      <c r="F162" s="16">
        <f>SUM(F156:F161)</f>
        <v>36900</v>
      </c>
      <c r="G162" s="16">
        <f t="shared" ref="G162:I162" si="43">SUM(G156:G161)</f>
        <v>40355</v>
      </c>
      <c r="H162" s="16">
        <f t="shared" si="43"/>
        <v>40354.22</v>
      </c>
      <c r="I162" s="16">
        <f t="shared" si="43"/>
        <v>36900</v>
      </c>
    </row>
    <row r="163" spans="1:9" ht="15" customHeight="1" x14ac:dyDescent="0.3">
      <c r="B163" s="13"/>
      <c r="C163" s="23"/>
      <c r="D163" s="23"/>
      <c r="E163" s="23"/>
      <c r="F163" s="23"/>
      <c r="G163" s="23"/>
      <c r="H163" s="23"/>
      <c r="I163" s="23"/>
    </row>
    <row r="164" spans="1:9" ht="15" customHeight="1" x14ac:dyDescent="0.3">
      <c r="A164" s="9" t="s">
        <v>141</v>
      </c>
      <c r="B164" s="13"/>
      <c r="C164" s="23"/>
      <c r="D164" s="23"/>
      <c r="E164" s="23"/>
      <c r="F164" s="23"/>
      <c r="G164" s="23"/>
      <c r="H164" s="23"/>
      <c r="I164" s="23"/>
    </row>
    <row r="165" spans="1:9" ht="15" customHeight="1" x14ac:dyDescent="0.3">
      <c r="A165" s="9" t="s">
        <v>73</v>
      </c>
      <c r="B165" s="13"/>
      <c r="C165" s="23"/>
      <c r="D165" s="23"/>
      <c r="E165" s="23"/>
      <c r="F165" s="23"/>
      <c r="G165" s="23"/>
      <c r="H165" s="23"/>
      <c r="I165" s="23"/>
    </row>
    <row r="166" spans="1:9" ht="15" customHeight="1" x14ac:dyDescent="0.3">
      <c r="A166" s="9" t="s">
        <v>23</v>
      </c>
      <c r="B166" s="13"/>
      <c r="C166" s="23"/>
      <c r="D166" s="23"/>
      <c r="E166" s="23"/>
      <c r="F166" s="23"/>
      <c r="G166" s="23"/>
      <c r="H166" s="23"/>
      <c r="I166" s="23"/>
    </row>
    <row r="167" spans="1:9" ht="15" customHeight="1" x14ac:dyDescent="0.3">
      <c r="A167" s="13" t="s">
        <v>142</v>
      </c>
      <c r="B167" s="13" t="s">
        <v>237</v>
      </c>
      <c r="C167" s="23">
        <v>30195</v>
      </c>
      <c r="D167" s="23">
        <v>27121</v>
      </c>
      <c r="E167" s="23">
        <v>38342.570399999997</v>
      </c>
      <c r="F167" s="23">
        <v>40194</v>
      </c>
      <c r="G167" s="23">
        <v>41497</v>
      </c>
      <c r="H167" s="23">
        <v>44813.11</v>
      </c>
      <c r="I167" s="23">
        <v>49003</v>
      </c>
    </row>
    <row r="168" spans="1:9" ht="15" customHeight="1" x14ac:dyDescent="0.3">
      <c r="A168" s="13" t="s">
        <v>281</v>
      </c>
      <c r="B168" s="13" t="s">
        <v>274</v>
      </c>
      <c r="C168" s="23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63.38</v>
      </c>
      <c r="I168" s="23">
        <v>0</v>
      </c>
    </row>
    <row r="169" spans="1:9" ht="15" customHeight="1" x14ac:dyDescent="0.3">
      <c r="A169" s="13" t="s">
        <v>143</v>
      </c>
      <c r="B169" s="13" t="s">
        <v>238</v>
      </c>
      <c r="C169" s="23">
        <v>11178</v>
      </c>
      <c r="D169" s="23">
        <v>12042</v>
      </c>
      <c r="E169" s="23">
        <v>12653.048232000001</v>
      </c>
      <c r="F169" s="23">
        <v>13831</v>
      </c>
      <c r="G169" s="23">
        <v>13831</v>
      </c>
      <c r="H169" s="23">
        <v>13682.43</v>
      </c>
      <c r="I169" s="23">
        <v>17514</v>
      </c>
    </row>
    <row r="170" spans="1:9" ht="15" customHeight="1" x14ac:dyDescent="0.3">
      <c r="A170" s="13" t="s">
        <v>144</v>
      </c>
      <c r="B170" s="13" t="s">
        <v>239</v>
      </c>
      <c r="C170" s="23">
        <v>29</v>
      </c>
      <c r="D170" s="23">
        <v>25</v>
      </c>
      <c r="E170" s="23">
        <v>35.64</v>
      </c>
      <c r="F170" s="23">
        <v>53</v>
      </c>
      <c r="G170" s="23">
        <v>53</v>
      </c>
      <c r="H170" s="23">
        <v>62.88</v>
      </c>
      <c r="I170" s="23">
        <v>57.6</v>
      </c>
    </row>
    <row r="171" spans="1:9" ht="15" customHeight="1" x14ac:dyDescent="0.3">
      <c r="A171" s="13" t="s">
        <v>145</v>
      </c>
      <c r="B171" s="13" t="s">
        <v>240</v>
      </c>
      <c r="C171" s="23">
        <v>755</v>
      </c>
      <c r="D171" s="23">
        <v>678</v>
      </c>
      <c r="E171" s="23">
        <v>958.56425999999999</v>
      </c>
      <c r="F171" s="23">
        <v>1005</v>
      </c>
      <c r="G171" s="23">
        <v>1005</v>
      </c>
      <c r="H171" s="23">
        <v>0</v>
      </c>
      <c r="I171" s="23">
        <f>3028+453</f>
        <v>3481</v>
      </c>
    </row>
    <row r="172" spans="1:9" ht="15" customHeight="1" x14ac:dyDescent="0.3">
      <c r="B172" s="9" t="s">
        <v>78</v>
      </c>
      <c r="C172" s="19">
        <f t="shared" ref="C172:E172" si="44">SUM(C167:C171)</f>
        <v>42157</v>
      </c>
      <c r="D172" s="19">
        <f t="shared" si="44"/>
        <v>39866</v>
      </c>
      <c r="E172" s="19">
        <f t="shared" si="44"/>
        <v>51989.822891999997</v>
      </c>
      <c r="F172" s="19">
        <f>SUM(F167:F171)</f>
        <v>55083</v>
      </c>
      <c r="G172" s="19">
        <f t="shared" ref="G172:I172" si="45">SUM(G167:G171)</f>
        <v>56386</v>
      </c>
      <c r="H172" s="19">
        <f t="shared" si="45"/>
        <v>58621.799999999996</v>
      </c>
      <c r="I172" s="19">
        <f t="shared" si="45"/>
        <v>70055.600000000006</v>
      </c>
    </row>
    <row r="173" spans="1:9" ht="15" customHeight="1" x14ac:dyDescent="0.3">
      <c r="B173" s="9"/>
      <c r="C173" s="43"/>
      <c r="D173" s="43"/>
      <c r="E173" s="43"/>
      <c r="F173" s="43"/>
      <c r="G173" s="43"/>
      <c r="H173" s="43"/>
      <c r="I173" s="43"/>
    </row>
    <row r="174" spans="1:9" ht="15" customHeight="1" x14ac:dyDescent="0.3">
      <c r="A174" s="13" t="s">
        <v>142</v>
      </c>
      <c r="B174" s="13" t="s">
        <v>284</v>
      </c>
      <c r="C174" s="23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1885</v>
      </c>
    </row>
    <row r="175" spans="1:9" ht="15" customHeight="1" x14ac:dyDescent="0.3">
      <c r="A175" s="13" t="s">
        <v>143</v>
      </c>
      <c r="B175" s="13" t="s">
        <v>283</v>
      </c>
      <c r="C175" s="24">
        <v>0</v>
      </c>
      <c r="D175" s="24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674</v>
      </c>
    </row>
    <row r="176" spans="1:9" ht="15" customHeight="1" x14ac:dyDescent="0.3">
      <c r="B176" s="9" t="s">
        <v>159</v>
      </c>
      <c r="C176" s="16">
        <f>SUM(C174:C175)</f>
        <v>0</v>
      </c>
      <c r="D176" s="16">
        <f t="shared" ref="D176:I176" si="46">SUM(D174:D175)</f>
        <v>0</v>
      </c>
      <c r="E176" s="16">
        <f t="shared" si="46"/>
        <v>0</v>
      </c>
      <c r="F176" s="16">
        <f t="shared" si="46"/>
        <v>0</v>
      </c>
      <c r="G176" s="16">
        <f t="shared" si="46"/>
        <v>0</v>
      </c>
      <c r="H176" s="16">
        <f t="shared" si="46"/>
        <v>0</v>
      </c>
      <c r="I176" s="16">
        <f t="shared" si="46"/>
        <v>2559</v>
      </c>
    </row>
    <row r="177" spans="1:9" ht="15" customHeight="1" x14ac:dyDescent="0.3">
      <c r="B177" s="13"/>
      <c r="C177" s="16"/>
      <c r="D177" s="16"/>
      <c r="E177" s="16"/>
      <c r="F177" s="16"/>
      <c r="G177" s="16"/>
      <c r="H177" s="16"/>
      <c r="I177" s="16"/>
    </row>
    <row r="178" spans="1:9" ht="15" customHeight="1" x14ac:dyDescent="0.3">
      <c r="A178" s="9" t="s">
        <v>146</v>
      </c>
      <c r="B178" s="9"/>
      <c r="C178" s="16"/>
      <c r="D178" s="16"/>
      <c r="E178" s="16"/>
      <c r="F178" s="16"/>
      <c r="G178" s="16"/>
      <c r="H178" s="16"/>
      <c r="I178" s="16"/>
    </row>
    <row r="179" spans="1:9" ht="15" customHeight="1" x14ac:dyDescent="0.3">
      <c r="A179" s="9" t="s">
        <v>73</v>
      </c>
      <c r="B179" s="9"/>
      <c r="C179" s="16"/>
      <c r="D179" s="16"/>
      <c r="E179" s="16"/>
      <c r="F179" s="16"/>
      <c r="G179" s="16"/>
      <c r="H179" s="16"/>
      <c r="I179" s="16"/>
    </row>
    <row r="180" spans="1:9" ht="15" customHeight="1" x14ac:dyDescent="0.3">
      <c r="A180" s="9" t="s">
        <v>23</v>
      </c>
      <c r="B180" s="9"/>
      <c r="C180" s="16"/>
      <c r="D180" s="16"/>
      <c r="E180" s="16"/>
      <c r="F180" s="16"/>
      <c r="G180" s="16"/>
      <c r="H180" s="16"/>
      <c r="I180" s="16"/>
    </row>
    <row r="181" spans="1:9" ht="15" customHeight="1" x14ac:dyDescent="0.3">
      <c r="A181" s="13" t="s">
        <v>147</v>
      </c>
      <c r="B181" s="13" t="s">
        <v>237</v>
      </c>
      <c r="C181" s="23">
        <v>256156</v>
      </c>
      <c r="D181" s="23">
        <v>280327</v>
      </c>
      <c r="E181" s="23">
        <v>219315.16800000001</v>
      </c>
      <c r="F181" s="23">
        <v>261196</v>
      </c>
      <c r="G181" s="23">
        <v>261196</v>
      </c>
      <c r="H181" s="23">
        <v>219669.62</v>
      </c>
      <c r="I181" s="23">
        <v>216291</v>
      </c>
    </row>
    <row r="182" spans="1:9" ht="15" customHeight="1" x14ac:dyDescent="0.3">
      <c r="A182" s="13" t="s">
        <v>148</v>
      </c>
      <c r="B182" s="13" t="s">
        <v>238</v>
      </c>
      <c r="C182" s="23">
        <v>95941</v>
      </c>
      <c r="D182" s="23">
        <v>112726</v>
      </c>
      <c r="E182" s="23">
        <v>72374.005439999994</v>
      </c>
      <c r="F182" s="23">
        <v>89878</v>
      </c>
      <c r="G182" s="23">
        <v>89878</v>
      </c>
      <c r="H182" s="23">
        <v>77377.45</v>
      </c>
      <c r="I182" s="23">
        <v>77302</v>
      </c>
    </row>
    <row r="183" spans="1:9" ht="15" customHeight="1" x14ac:dyDescent="0.3">
      <c r="A183" s="13" t="s">
        <v>149</v>
      </c>
      <c r="B183" s="13" t="s">
        <v>267</v>
      </c>
      <c r="C183" s="23">
        <v>7000</v>
      </c>
      <c r="D183" s="23">
        <v>7000</v>
      </c>
      <c r="E183" s="23">
        <v>7000</v>
      </c>
      <c r="F183" s="23">
        <v>0</v>
      </c>
      <c r="G183" s="23">
        <v>0</v>
      </c>
      <c r="H183" s="23">
        <v>2247.75</v>
      </c>
      <c r="I183" s="23">
        <v>0</v>
      </c>
    </row>
    <row r="184" spans="1:9" ht="15" customHeight="1" x14ac:dyDescent="0.3">
      <c r="A184" s="13" t="s">
        <v>150</v>
      </c>
      <c r="B184" s="13" t="s">
        <v>239</v>
      </c>
      <c r="C184" s="23">
        <v>209</v>
      </c>
      <c r="D184" s="23">
        <v>223</v>
      </c>
      <c r="E184" s="23">
        <v>169.20000000000002</v>
      </c>
      <c r="F184" s="23">
        <v>278</v>
      </c>
      <c r="G184" s="23">
        <v>278</v>
      </c>
      <c r="H184" s="23">
        <v>212</v>
      </c>
      <c r="I184" s="23">
        <v>211.2</v>
      </c>
    </row>
    <row r="185" spans="1:9" ht="15" customHeight="1" x14ac:dyDescent="0.3">
      <c r="A185" s="13" t="s">
        <v>151</v>
      </c>
      <c r="B185" s="13" t="s">
        <v>240</v>
      </c>
      <c r="C185" s="23">
        <v>6404</v>
      </c>
      <c r="D185" s="23">
        <v>7008</v>
      </c>
      <c r="E185" s="23">
        <v>5482.8792000000003</v>
      </c>
      <c r="F185" s="23">
        <v>6530</v>
      </c>
      <c r="G185" s="23">
        <v>6530</v>
      </c>
      <c r="H185" s="23">
        <v>0</v>
      </c>
      <c r="I185" s="23">
        <v>7318</v>
      </c>
    </row>
    <row r="186" spans="1:9" ht="15" customHeight="1" x14ac:dyDescent="0.3">
      <c r="A186" s="9"/>
      <c r="B186" s="9" t="s">
        <v>78</v>
      </c>
      <c r="C186" s="19">
        <f t="shared" ref="C186:E186" si="47">SUM(C181:C185)</f>
        <v>365710</v>
      </c>
      <c r="D186" s="19">
        <f t="shared" si="47"/>
        <v>407284</v>
      </c>
      <c r="E186" s="19">
        <f t="shared" si="47"/>
        <v>304341.25264000002</v>
      </c>
      <c r="F186" s="19">
        <f>SUM(F181:F185)</f>
        <v>357882</v>
      </c>
      <c r="G186" s="19">
        <f t="shared" ref="G186:I186" si="48">SUM(G181:G185)</f>
        <v>357882</v>
      </c>
      <c r="H186" s="19">
        <f t="shared" si="48"/>
        <v>299506.82</v>
      </c>
      <c r="I186" s="19">
        <f t="shared" si="48"/>
        <v>301122.2</v>
      </c>
    </row>
    <row r="187" spans="1:9" ht="15" customHeight="1" x14ac:dyDescent="0.3">
      <c r="A187" s="9"/>
      <c r="B187" s="9"/>
      <c r="C187" s="43"/>
      <c r="D187" s="43"/>
      <c r="E187" s="43"/>
      <c r="F187" s="43"/>
      <c r="G187" s="43"/>
      <c r="H187" s="43"/>
      <c r="I187" s="43"/>
    </row>
    <row r="188" spans="1:9" ht="15" customHeight="1" x14ac:dyDescent="0.3">
      <c r="A188" s="13" t="s">
        <v>147</v>
      </c>
      <c r="B188" s="13" t="s">
        <v>286</v>
      </c>
      <c r="C188" s="23">
        <v>0</v>
      </c>
      <c r="D188" s="23">
        <v>0</v>
      </c>
      <c r="E188" s="23">
        <v>0</v>
      </c>
      <c r="F188" s="23">
        <v>0</v>
      </c>
      <c r="G188" s="23">
        <v>0</v>
      </c>
      <c r="H188" s="23">
        <v>0</v>
      </c>
      <c r="I188" s="23">
        <v>8319</v>
      </c>
    </row>
    <row r="189" spans="1:9" ht="15" customHeight="1" x14ac:dyDescent="0.3">
      <c r="A189" s="13" t="s">
        <v>143</v>
      </c>
      <c r="B189" s="13" t="s">
        <v>283</v>
      </c>
      <c r="C189" s="24">
        <v>0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2973</v>
      </c>
    </row>
    <row r="190" spans="1:9" ht="15" customHeight="1" x14ac:dyDescent="0.3">
      <c r="A190" s="9"/>
      <c r="B190" s="9" t="s">
        <v>159</v>
      </c>
      <c r="C190" s="16">
        <f>SUM(C188:C189)</f>
        <v>0</v>
      </c>
      <c r="D190" s="16">
        <f t="shared" ref="D190:I190" si="49">SUM(D188:D189)</f>
        <v>0</v>
      </c>
      <c r="E190" s="16">
        <f t="shared" si="49"/>
        <v>0</v>
      </c>
      <c r="F190" s="16">
        <f t="shared" si="49"/>
        <v>0</v>
      </c>
      <c r="G190" s="16">
        <f t="shared" si="49"/>
        <v>0</v>
      </c>
      <c r="H190" s="16">
        <f t="shared" si="49"/>
        <v>0</v>
      </c>
      <c r="I190" s="16">
        <f t="shared" si="49"/>
        <v>11292</v>
      </c>
    </row>
    <row r="191" spans="1:9" ht="15" customHeight="1" x14ac:dyDescent="0.3">
      <c r="A191" s="9"/>
    </row>
    <row r="192" spans="1:9" ht="15" customHeight="1" x14ac:dyDescent="0.3">
      <c r="A192" s="9" t="s">
        <v>24</v>
      </c>
      <c r="B192" s="9"/>
      <c r="C192" s="9"/>
      <c r="D192" s="9"/>
      <c r="E192" s="9"/>
      <c r="F192" s="9"/>
      <c r="G192" s="9"/>
      <c r="H192" s="9"/>
      <c r="I192" s="9"/>
    </row>
    <row r="193" spans="1:9" ht="15" customHeight="1" x14ac:dyDescent="0.3">
      <c r="A193" s="13" t="s">
        <v>152</v>
      </c>
      <c r="B193" s="13" t="s">
        <v>244</v>
      </c>
      <c r="C193" s="23">
        <v>250</v>
      </c>
      <c r="D193" s="23">
        <v>250</v>
      </c>
      <c r="E193" s="23">
        <v>250</v>
      </c>
      <c r="F193" s="23">
        <v>250</v>
      </c>
      <c r="G193" s="23">
        <v>1018</v>
      </c>
      <c r="H193" s="23">
        <v>1017.82</v>
      </c>
      <c r="I193" s="23">
        <v>250</v>
      </c>
    </row>
    <row r="194" spans="1:9" ht="15" customHeight="1" x14ac:dyDescent="0.3">
      <c r="A194" s="13" t="s">
        <v>268</v>
      </c>
      <c r="B194" s="13" t="s">
        <v>269</v>
      </c>
      <c r="C194" s="23">
        <v>0</v>
      </c>
      <c r="D194" s="23">
        <v>0</v>
      </c>
      <c r="E194" s="23">
        <v>0</v>
      </c>
      <c r="F194" s="23">
        <v>0</v>
      </c>
      <c r="G194" s="23">
        <v>1768</v>
      </c>
      <c r="H194" s="23">
        <v>1767.95</v>
      </c>
      <c r="I194" s="23">
        <v>0</v>
      </c>
    </row>
    <row r="195" spans="1:9" ht="15" customHeight="1" x14ac:dyDescent="0.3">
      <c r="A195" s="9"/>
      <c r="B195" s="9" t="s">
        <v>109</v>
      </c>
      <c r="C195" s="19">
        <f t="shared" ref="C195:I195" si="50">SUM(C193)</f>
        <v>250</v>
      </c>
      <c r="D195" s="19">
        <f t="shared" si="50"/>
        <v>250</v>
      </c>
      <c r="E195" s="19">
        <f t="shared" si="50"/>
        <v>250</v>
      </c>
      <c r="F195" s="19">
        <f t="shared" si="50"/>
        <v>250</v>
      </c>
      <c r="G195" s="19">
        <f t="shared" si="50"/>
        <v>1018</v>
      </c>
      <c r="H195" s="19">
        <f t="shared" si="50"/>
        <v>1017.82</v>
      </c>
      <c r="I195" s="19">
        <f t="shared" si="50"/>
        <v>250</v>
      </c>
    </row>
    <row r="196" spans="1:9" ht="15" customHeight="1" x14ac:dyDescent="0.3">
      <c r="B196" s="13"/>
    </row>
    <row r="197" spans="1:9" ht="15" customHeight="1" x14ac:dyDescent="0.3">
      <c r="A197" s="9" t="s">
        <v>153</v>
      </c>
    </row>
    <row r="198" spans="1:9" ht="15" customHeight="1" x14ac:dyDescent="0.3">
      <c r="A198" s="9" t="s">
        <v>73</v>
      </c>
    </row>
    <row r="199" spans="1:9" ht="15" customHeight="1" x14ac:dyDescent="0.3">
      <c r="A199" s="9" t="s">
        <v>23</v>
      </c>
    </row>
    <row r="200" spans="1:9" ht="15" customHeight="1" x14ac:dyDescent="0.3">
      <c r="A200" s="13" t="s">
        <v>154</v>
      </c>
      <c r="B200" s="13" t="s">
        <v>237</v>
      </c>
      <c r="C200" s="23">
        <v>187692</v>
      </c>
      <c r="D200" s="23">
        <v>170965</v>
      </c>
      <c r="E200" s="23">
        <v>131596.20000000001</v>
      </c>
      <c r="F200" s="23">
        <v>143387</v>
      </c>
      <c r="G200" s="23">
        <v>158903</v>
      </c>
      <c r="H200" s="23">
        <v>162487.51</v>
      </c>
      <c r="I200" s="23">
        <v>155253</v>
      </c>
    </row>
    <row r="201" spans="1:9" ht="15" customHeight="1" x14ac:dyDescent="0.3">
      <c r="A201" s="13" t="s">
        <v>155</v>
      </c>
      <c r="B201" s="13" t="s">
        <v>238</v>
      </c>
      <c r="C201" s="23">
        <v>69481</v>
      </c>
      <c r="D201" s="23">
        <v>61264</v>
      </c>
      <c r="E201" s="23">
        <v>43426.746000000006</v>
      </c>
      <c r="F201" s="23">
        <v>49339</v>
      </c>
      <c r="G201" s="23">
        <v>49339</v>
      </c>
      <c r="H201" s="23">
        <v>58897.09</v>
      </c>
      <c r="I201" s="23">
        <v>55488</v>
      </c>
    </row>
    <row r="202" spans="1:9" ht="15" customHeight="1" x14ac:dyDescent="0.3">
      <c r="A202" s="13" t="s">
        <v>156</v>
      </c>
      <c r="B202" s="13" t="s">
        <v>239</v>
      </c>
      <c r="C202" s="23">
        <v>140</v>
      </c>
      <c r="D202" s="23">
        <v>122</v>
      </c>
      <c r="E202" s="23">
        <v>86.399999999999991</v>
      </c>
      <c r="F202" s="23">
        <v>130</v>
      </c>
      <c r="G202" s="23">
        <v>130</v>
      </c>
      <c r="H202" s="23">
        <v>163.26</v>
      </c>
      <c r="I202" s="23">
        <v>129.6</v>
      </c>
    </row>
    <row r="203" spans="1:9" ht="15" customHeight="1" x14ac:dyDescent="0.3">
      <c r="A203" s="13" t="s">
        <v>157</v>
      </c>
      <c r="B203" s="13" t="s">
        <v>240</v>
      </c>
      <c r="C203" s="23">
        <v>4692</v>
      </c>
      <c r="D203" s="23">
        <v>4274</v>
      </c>
      <c r="E203" s="23">
        <v>3289.9050000000002</v>
      </c>
      <c r="F203" s="23">
        <v>3585</v>
      </c>
      <c r="G203" s="23">
        <v>3585</v>
      </c>
      <c r="H203" s="23">
        <v>0</v>
      </c>
      <c r="I203" s="23">
        <v>5319</v>
      </c>
    </row>
    <row r="204" spans="1:9" ht="15" customHeight="1" x14ac:dyDescent="0.3">
      <c r="A204" s="13"/>
      <c r="B204" s="9" t="s">
        <v>78</v>
      </c>
      <c r="C204" s="26">
        <f t="shared" ref="C204:E204" si="51">SUM(C200:C203)</f>
        <v>262005</v>
      </c>
      <c r="D204" s="26">
        <f t="shared" si="51"/>
        <v>236625</v>
      </c>
      <c r="E204" s="26">
        <f t="shared" si="51"/>
        <v>178399.25100000002</v>
      </c>
      <c r="F204" s="26">
        <f>SUM(F200:F203)</f>
        <v>196441</v>
      </c>
      <c r="G204" s="26">
        <f t="shared" ref="G204:I204" si="52">SUM(G200:G203)</f>
        <v>211957</v>
      </c>
      <c r="H204" s="26">
        <f t="shared" si="52"/>
        <v>221547.86000000002</v>
      </c>
      <c r="I204" s="26">
        <f t="shared" si="52"/>
        <v>216189.6</v>
      </c>
    </row>
    <row r="205" spans="1:9" ht="15" customHeight="1" x14ac:dyDescent="0.3">
      <c r="A205" s="13"/>
      <c r="B205" s="9"/>
      <c r="C205" s="27"/>
      <c r="D205" s="27"/>
      <c r="E205" s="27"/>
      <c r="F205" s="27"/>
      <c r="G205" s="27"/>
      <c r="H205" s="27"/>
      <c r="I205" s="27"/>
    </row>
    <row r="206" spans="1:9" ht="15" customHeight="1" x14ac:dyDescent="0.3">
      <c r="A206" s="13" t="s">
        <v>154</v>
      </c>
      <c r="B206" s="13" t="s">
        <v>291</v>
      </c>
      <c r="C206" s="23">
        <v>0</v>
      </c>
      <c r="D206" s="23"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5971</v>
      </c>
    </row>
    <row r="207" spans="1:9" ht="15" customHeight="1" x14ac:dyDescent="0.3">
      <c r="A207" s="13" t="s">
        <v>155</v>
      </c>
      <c r="B207" s="13" t="s">
        <v>292</v>
      </c>
      <c r="C207" s="23">
        <v>0</v>
      </c>
      <c r="D207" s="23">
        <v>0</v>
      </c>
      <c r="E207" s="23">
        <v>0</v>
      </c>
      <c r="F207" s="23">
        <v>0</v>
      </c>
      <c r="G207" s="23">
        <v>0</v>
      </c>
      <c r="H207" s="23">
        <v>0</v>
      </c>
      <c r="I207" s="23">
        <v>2134</v>
      </c>
    </row>
    <row r="208" spans="1:9" ht="15" customHeight="1" x14ac:dyDescent="0.3">
      <c r="A208" s="13" t="s">
        <v>285</v>
      </c>
      <c r="B208" s="13" t="s">
        <v>158</v>
      </c>
      <c r="C208" s="23">
        <v>0</v>
      </c>
      <c r="D208" s="23">
        <v>7000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</row>
    <row r="209" spans="1:9" ht="15" customHeight="1" x14ac:dyDescent="0.3">
      <c r="A209" s="13"/>
      <c r="B209" s="9" t="s">
        <v>159</v>
      </c>
      <c r="C209" s="26">
        <f>SUM(C206:C208)</f>
        <v>0</v>
      </c>
      <c r="D209" s="26">
        <f t="shared" ref="D209:I209" si="53">SUM(D206:D208)</f>
        <v>7000</v>
      </c>
      <c r="E209" s="26">
        <f t="shared" si="53"/>
        <v>0</v>
      </c>
      <c r="F209" s="26">
        <f t="shared" si="53"/>
        <v>0</v>
      </c>
      <c r="G209" s="26">
        <f t="shared" si="53"/>
        <v>0</v>
      </c>
      <c r="H209" s="26">
        <f t="shared" si="53"/>
        <v>0</v>
      </c>
      <c r="I209" s="26">
        <f t="shared" si="53"/>
        <v>8105</v>
      </c>
    </row>
    <row r="210" spans="1:9" ht="15" customHeight="1" x14ac:dyDescent="0.3">
      <c r="A210" s="13"/>
      <c r="B210" s="13"/>
      <c r="C210" s="23"/>
      <c r="D210" s="23"/>
      <c r="E210" s="23"/>
      <c r="F210" s="23"/>
      <c r="G210" s="23"/>
      <c r="H210" s="23"/>
      <c r="I210" s="23"/>
    </row>
    <row r="211" spans="1:9" ht="15" customHeight="1" x14ac:dyDescent="0.3">
      <c r="A211" s="28" t="s">
        <v>24</v>
      </c>
      <c r="B211" s="13"/>
      <c r="C211" s="23"/>
      <c r="D211" s="23"/>
      <c r="E211" s="23"/>
      <c r="F211" s="23"/>
      <c r="G211" s="23"/>
      <c r="H211" s="23"/>
      <c r="I211" s="23"/>
    </row>
    <row r="212" spans="1:9" ht="15" customHeight="1" x14ac:dyDescent="0.3">
      <c r="A212" s="13" t="s">
        <v>160</v>
      </c>
      <c r="B212" s="13" t="s">
        <v>244</v>
      </c>
      <c r="C212" s="24">
        <v>20000</v>
      </c>
      <c r="D212" s="24">
        <v>10000</v>
      </c>
      <c r="E212" s="24">
        <v>10000</v>
      </c>
      <c r="F212" s="24">
        <v>10000</v>
      </c>
      <c r="G212" s="24">
        <v>10494</v>
      </c>
      <c r="H212" s="24">
        <v>10494.09</v>
      </c>
      <c r="I212" s="24">
        <v>10000</v>
      </c>
    </row>
    <row r="213" spans="1:9" ht="15" customHeight="1" x14ac:dyDescent="0.3">
      <c r="B213" s="9" t="s">
        <v>109</v>
      </c>
      <c r="C213" s="16">
        <f t="shared" ref="C213:E213" si="54">SUM(C212)</f>
        <v>20000</v>
      </c>
      <c r="D213" s="16">
        <f t="shared" si="54"/>
        <v>10000</v>
      </c>
      <c r="E213" s="16">
        <f t="shared" si="54"/>
        <v>10000</v>
      </c>
      <c r="F213" s="16">
        <f>SUM(F212)</f>
        <v>10000</v>
      </c>
      <c r="G213" s="16">
        <f t="shared" ref="G213:I213" si="55">SUM(G212)</f>
        <v>10494</v>
      </c>
      <c r="H213" s="16">
        <f t="shared" si="55"/>
        <v>10494.09</v>
      </c>
      <c r="I213" s="16">
        <f t="shared" si="55"/>
        <v>10000</v>
      </c>
    </row>
    <row r="214" spans="1:9" ht="15" customHeight="1" x14ac:dyDescent="0.3">
      <c r="B214" s="13"/>
      <c r="C214" s="23"/>
      <c r="D214" s="23"/>
      <c r="E214" s="23"/>
      <c r="F214" s="23"/>
      <c r="G214" s="23"/>
      <c r="H214" s="23"/>
      <c r="I214" s="23"/>
    </row>
    <row r="215" spans="1:9" ht="15" customHeight="1" x14ac:dyDescent="0.3">
      <c r="A215" s="9" t="s">
        <v>161</v>
      </c>
      <c r="B215" s="13"/>
      <c r="C215" s="23"/>
      <c r="D215" s="23"/>
      <c r="E215" s="23"/>
      <c r="F215" s="23"/>
      <c r="G215" s="23"/>
      <c r="H215" s="23"/>
      <c r="I215" s="23"/>
    </row>
    <row r="216" spans="1:9" ht="15" customHeight="1" x14ac:dyDescent="0.3">
      <c r="A216" s="9" t="s">
        <v>73</v>
      </c>
      <c r="B216" s="13"/>
      <c r="C216" s="23"/>
      <c r="D216" s="23"/>
      <c r="E216" s="23"/>
      <c r="F216" s="23"/>
      <c r="G216" s="23"/>
      <c r="H216" s="23"/>
      <c r="I216" s="23"/>
    </row>
    <row r="217" spans="1:9" ht="15" customHeight="1" x14ac:dyDescent="0.3">
      <c r="A217" s="9" t="s">
        <v>23</v>
      </c>
      <c r="B217" s="13"/>
      <c r="C217" s="23"/>
      <c r="D217" s="23"/>
      <c r="E217" s="23"/>
      <c r="F217" s="23"/>
      <c r="G217" s="23"/>
      <c r="H217" s="23"/>
      <c r="I217" s="23"/>
    </row>
    <row r="218" spans="1:9" ht="15" customHeight="1" x14ac:dyDescent="0.3">
      <c r="A218" s="13" t="s">
        <v>162</v>
      </c>
      <c r="B218" s="13" t="s">
        <v>237</v>
      </c>
      <c r="C218" s="23">
        <v>80503</v>
      </c>
      <c r="D218" s="23">
        <v>0</v>
      </c>
      <c r="E218" s="23">
        <v>25442.280000000002</v>
      </c>
      <c r="F218" s="23">
        <v>87832</v>
      </c>
      <c r="G218" s="23">
        <v>87832</v>
      </c>
      <c r="H218" s="23">
        <v>90025.16</v>
      </c>
      <c r="I218" s="23">
        <v>91146</v>
      </c>
    </row>
    <row r="219" spans="1:9" ht="15" customHeight="1" x14ac:dyDescent="0.3">
      <c r="A219" s="13" t="s">
        <v>163</v>
      </c>
      <c r="B219" s="13" t="s">
        <v>238</v>
      </c>
      <c r="C219" s="23">
        <v>29801</v>
      </c>
      <c r="D219" s="23">
        <v>0</v>
      </c>
      <c r="E219" s="23">
        <v>8395.9524000000019</v>
      </c>
      <c r="F219" s="23">
        <v>30223</v>
      </c>
      <c r="G219" s="23">
        <v>30223</v>
      </c>
      <c r="H219" s="23">
        <v>29795.09</v>
      </c>
      <c r="I219" s="23">
        <v>32575</v>
      </c>
    </row>
    <row r="220" spans="1:9" ht="15" customHeight="1" x14ac:dyDescent="0.3">
      <c r="A220" s="13" t="s">
        <v>164</v>
      </c>
      <c r="B220" s="13" t="s">
        <v>239</v>
      </c>
      <c r="C220" s="23">
        <v>54</v>
      </c>
      <c r="D220" s="23">
        <v>0</v>
      </c>
      <c r="E220" s="23">
        <v>18</v>
      </c>
      <c r="F220" s="23">
        <v>72</v>
      </c>
      <c r="G220" s="23">
        <v>72</v>
      </c>
      <c r="H220" s="23">
        <v>72</v>
      </c>
      <c r="I220" s="23">
        <v>72</v>
      </c>
    </row>
    <row r="221" spans="1:9" ht="15" customHeight="1" x14ac:dyDescent="0.3">
      <c r="A221" s="13" t="s">
        <v>165</v>
      </c>
      <c r="B221" s="13" t="s">
        <v>240</v>
      </c>
      <c r="C221" s="24">
        <v>2013</v>
      </c>
      <c r="D221" s="24">
        <v>0</v>
      </c>
      <c r="E221" s="24">
        <v>636.05700000000002</v>
      </c>
      <c r="F221" s="24">
        <v>2196</v>
      </c>
      <c r="G221" s="24">
        <v>2196</v>
      </c>
      <c r="H221" s="24">
        <v>0</v>
      </c>
      <c r="I221" s="24">
        <v>2959</v>
      </c>
    </row>
    <row r="222" spans="1:9" ht="15" customHeight="1" x14ac:dyDescent="0.3">
      <c r="A222" s="13"/>
      <c r="B222" s="9" t="s">
        <v>78</v>
      </c>
      <c r="C222" s="16">
        <f t="shared" ref="C222:I222" si="56">SUM(C218:C221)</f>
        <v>112371</v>
      </c>
      <c r="D222" s="16">
        <f t="shared" si="56"/>
        <v>0</v>
      </c>
      <c r="E222" s="16">
        <f t="shared" si="56"/>
        <v>34492.289400000009</v>
      </c>
      <c r="F222" s="16">
        <f t="shared" si="56"/>
        <v>120323</v>
      </c>
      <c r="G222" s="16">
        <f t="shared" si="56"/>
        <v>120323</v>
      </c>
      <c r="H222" s="16">
        <f t="shared" si="56"/>
        <v>119892.25</v>
      </c>
      <c r="I222" s="16">
        <f t="shared" si="56"/>
        <v>126752</v>
      </c>
    </row>
    <row r="223" spans="1:9" ht="15" customHeight="1" x14ac:dyDescent="0.3">
      <c r="A223" s="13"/>
      <c r="B223" s="9"/>
      <c r="C223" s="16"/>
      <c r="D223" s="16"/>
      <c r="E223" s="16"/>
      <c r="F223" s="16"/>
      <c r="G223" s="16"/>
      <c r="H223" s="16"/>
      <c r="I223" s="16"/>
    </row>
    <row r="224" spans="1:9" ht="15" customHeight="1" x14ac:dyDescent="0.3">
      <c r="A224" s="13" t="s">
        <v>162</v>
      </c>
      <c r="B224" s="13" t="s">
        <v>293</v>
      </c>
      <c r="C224" s="23">
        <v>0</v>
      </c>
      <c r="D224" s="23">
        <v>0</v>
      </c>
      <c r="E224" s="23">
        <v>0</v>
      </c>
      <c r="F224" s="23">
        <v>0</v>
      </c>
      <c r="G224" s="23">
        <v>0</v>
      </c>
      <c r="H224" s="23">
        <v>0</v>
      </c>
      <c r="I224" s="23">
        <v>3506</v>
      </c>
    </row>
    <row r="225" spans="1:9" ht="15" customHeight="1" x14ac:dyDescent="0.3">
      <c r="A225" s="13" t="s">
        <v>163</v>
      </c>
      <c r="B225" s="13" t="s">
        <v>294</v>
      </c>
      <c r="C225" s="24">
        <v>0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1253</v>
      </c>
    </row>
    <row r="226" spans="1:9" ht="15" customHeight="1" x14ac:dyDescent="0.3">
      <c r="A226" s="13"/>
      <c r="B226" s="9" t="s">
        <v>159</v>
      </c>
      <c r="C226" s="16">
        <f>SUM(C224:C225)</f>
        <v>0</v>
      </c>
      <c r="D226" s="16">
        <f t="shared" ref="D226:I226" si="57">SUM(D224:D225)</f>
        <v>0</v>
      </c>
      <c r="E226" s="16">
        <f t="shared" si="57"/>
        <v>0</v>
      </c>
      <c r="F226" s="16">
        <f t="shared" si="57"/>
        <v>0</v>
      </c>
      <c r="G226" s="16">
        <f t="shared" si="57"/>
        <v>0</v>
      </c>
      <c r="H226" s="16">
        <f t="shared" si="57"/>
        <v>0</v>
      </c>
      <c r="I226" s="16">
        <f t="shared" si="57"/>
        <v>4759</v>
      </c>
    </row>
    <row r="227" spans="1:9" ht="15" customHeight="1" x14ac:dyDescent="0.3">
      <c r="A227" s="13"/>
      <c r="B227" s="13"/>
      <c r="C227" s="29"/>
      <c r="D227" s="29"/>
      <c r="E227" s="29"/>
      <c r="F227" s="29"/>
      <c r="G227" s="29"/>
      <c r="H227" s="29"/>
      <c r="I227" s="29"/>
    </row>
    <row r="228" spans="1:9" ht="15" customHeight="1" x14ac:dyDescent="0.3">
      <c r="A228" s="9" t="s">
        <v>24</v>
      </c>
      <c r="B228" s="9"/>
      <c r="C228" s="9"/>
      <c r="D228" s="9"/>
      <c r="E228" s="9"/>
      <c r="F228" s="9"/>
      <c r="G228" s="9"/>
      <c r="H228" s="9"/>
      <c r="I228" s="9"/>
    </row>
    <row r="229" spans="1:9" ht="15" customHeight="1" x14ac:dyDescent="0.3">
      <c r="A229" s="13" t="s">
        <v>166</v>
      </c>
      <c r="B229" s="13" t="s">
        <v>244</v>
      </c>
      <c r="C229" s="23">
        <v>500</v>
      </c>
      <c r="D229" s="23">
        <v>500</v>
      </c>
      <c r="E229" s="23">
        <v>500</v>
      </c>
      <c r="F229" s="23">
        <v>500</v>
      </c>
      <c r="G229" s="23">
        <v>19</v>
      </c>
      <c r="H229" s="23">
        <v>19.37</v>
      </c>
      <c r="I229" s="23">
        <v>500</v>
      </c>
    </row>
    <row r="230" spans="1:9" ht="15" customHeight="1" x14ac:dyDescent="0.3">
      <c r="A230" s="13" t="s">
        <v>167</v>
      </c>
      <c r="B230" s="13" t="s">
        <v>251</v>
      </c>
      <c r="C230" s="24">
        <v>1000</v>
      </c>
      <c r="D230" s="24">
        <v>1000</v>
      </c>
      <c r="E230" s="24">
        <v>1000</v>
      </c>
      <c r="F230" s="24">
        <v>1000</v>
      </c>
      <c r="G230" s="24">
        <v>11</v>
      </c>
      <c r="H230" s="24">
        <v>10.99</v>
      </c>
      <c r="I230" s="24">
        <v>1000</v>
      </c>
    </row>
    <row r="231" spans="1:9" ht="15" customHeight="1" x14ac:dyDescent="0.3">
      <c r="B231" s="9" t="s">
        <v>109</v>
      </c>
      <c r="C231" s="16">
        <f t="shared" ref="C231:E231" si="58">SUM(C229:C230)</f>
        <v>1500</v>
      </c>
      <c r="D231" s="16">
        <f t="shared" si="58"/>
        <v>1500</v>
      </c>
      <c r="E231" s="16">
        <f t="shared" si="58"/>
        <v>1500</v>
      </c>
      <c r="F231" s="16">
        <f>SUM(F229:F230)</f>
        <v>1500</v>
      </c>
      <c r="G231" s="16">
        <f t="shared" ref="G231:I231" si="59">SUM(G229:G230)</f>
        <v>30</v>
      </c>
      <c r="H231" s="16">
        <f t="shared" si="59"/>
        <v>30.36</v>
      </c>
      <c r="I231" s="16">
        <f t="shared" si="59"/>
        <v>1500</v>
      </c>
    </row>
    <row r="233" spans="1:9" ht="15" customHeight="1" x14ac:dyDescent="0.3">
      <c r="B233" s="2" t="s">
        <v>168</v>
      </c>
      <c r="C233" s="20">
        <f t="shared" ref="C233:H233" si="60">C58+C112+C131+C149+C172+C186+C204+C209+C222</f>
        <v>2222540</v>
      </c>
      <c r="D233" s="20">
        <f t="shared" si="60"/>
        <v>2324136</v>
      </c>
      <c r="E233" s="20">
        <f t="shared" si="60"/>
        <v>2327851.1374240005</v>
      </c>
      <c r="F233" s="20">
        <f t="shared" si="60"/>
        <v>2363932</v>
      </c>
      <c r="G233" s="20">
        <f t="shared" si="60"/>
        <v>2517838</v>
      </c>
      <c r="H233" s="20">
        <f t="shared" si="60"/>
        <v>2501007.2399999998</v>
      </c>
      <c r="I233" s="20">
        <f>I58+I62+I112++I116+I131+I135+I149+I153+I172+I176+I186+I190+I204+I209+I222+I226</f>
        <v>2839754.8000000003</v>
      </c>
    </row>
    <row r="234" spans="1:9" ht="15" customHeight="1" x14ac:dyDescent="0.3">
      <c r="B234" s="2" t="s">
        <v>169</v>
      </c>
      <c r="C234" s="20">
        <f t="shared" ref="C234:I234" si="61">C91+C121+C140+C162+C195+C213+C231</f>
        <v>451123</v>
      </c>
      <c r="D234" s="20">
        <f t="shared" si="61"/>
        <v>467323</v>
      </c>
      <c r="E234" s="20">
        <f t="shared" si="61"/>
        <v>467323</v>
      </c>
      <c r="F234" s="20">
        <f t="shared" si="61"/>
        <v>551323</v>
      </c>
      <c r="G234" s="20">
        <f t="shared" si="61"/>
        <v>680426</v>
      </c>
      <c r="H234" s="20">
        <f t="shared" si="61"/>
        <v>680425.69999999984</v>
      </c>
      <c r="I234" s="20">
        <f t="shared" si="61"/>
        <v>551323</v>
      </c>
    </row>
    <row r="235" spans="1:9" ht="15" customHeight="1" x14ac:dyDescent="0.3">
      <c r="B235" s="2" t="s">
        <v>170</v>
      </c>
      <c r="C235" s="20">
        <f>C98</f>
        <v>0</v>
      </c>
      <c r="D235" s="20">
        <f>D98</f>
        <v>0</v>
      </c>
      <c r="E235" s="20">
        <f>E98</f>
        <v>0</v>
      </c>
      <c r="F235" s="20">
        <f>F98</f>
        <v>0</v>
      </c>
      <c r="G235" s="20">
        <f t="shared" ref="G235:I235" si="62">G98</f>
        <v>0</v>
      </c>
      <c r="H235" s="20">
        <f t="shared" si="62"/>
        <v>0</v>
      </c>
      <c r="I235" s="20">
        <f t="shared" si="62"/>
        <v>10168</v>
      </c>
    </row>
    <row r="236" spans="1:9" ht="15" customHeight="1" x14ac:dyDescent="0.3">
      <c r="B236" s="2" t="s">
        <v>171</v>
      </c>
      <c r="C236" s="20">
        <f>C103</f>
        <v>292824</v>
      </c>
      <c r="D236" s="20">
        <f>D103</f>
        <v>331843</v>
      </c>
      <c r="E236" s="20">
        <f>E103</f>
        <v>331843</v>
      </c>
      <c r="F236" s="20">
        <f>F103</f>
        <v>331843</v>
      </c>
      <c r="G236" s="20">
        <f t="shared" ref="G236:I236" si="63">G103</f>
        <v>288457</v>
      </c>
      <c r="H236" s="20">
        <f t="shared" si="63"/>
        <v>283456.19</v>
      </c>
      <c r="I236" s="20">
        <f t="shared" si="63"/>
        <v>331843</v>
      </c>
    </row>
    <row r="237" spans="1:9" ht="15" customHeight="1" x14ac:dyDescent="0.3">
      <c r="B237" s="21" t="s">
        <v>37</v>
      </c>
      <c r="C237" s="22">
        <f>SUM(C233:C236)</f>
        <v>2966487</v>
      </c>
      <c r="D237" s="22">
        <f t="shared" ref="D237:F237" si="64">SUM(D233:D236)</f>
        <v>3123302</v>
      </c>
      <c r="E237" s="22">
        <f t="shared" si="64"/>
        <v>3127017.1374240005</v>
      </c>
      <c r="F237" s="22">
        <f t="shared" si="64"/>
        <v>3247098</v>
      </c>
      <c r="G237" s="22">
        <f t="shared" ref="G237:I237" si="65">SUM(G233:G236)</f>
        <v>3486721</v>
      </c>
      <c r="H237" s="22">
        <f t="shared" si="65"/>
        <v>3464889.1299999994</v>
      </c>
      <c r="I237" s="22">
        <f t="shared" si="65"/>
        <v>3733088.8000000003</v>
      </c>
    </row>
  </sheetData>
  <printOptions horizontalCentered="1"/>
  <pageMargins left="0.5" right="0.5" top="0.75" bottom="0.5" header="0.3" footer="0.3"/>
  <pageSetup orientation="portrait" r:id="rId1"/>
  <headerFooter>
    <oddHeader>&amp;R&amp;"Arial,Regular"&amp;9Fund 2220
Missoula County</oddHeader>
  </headerFooter>
  <rowBreaks count="2" manualBreakCount="2">
    <brk id="48" max="16383" man="1"/>
    <brk id="10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I160"/>
  <sheetViews>
    <sheetView zoomScaleNormal="100" workbookViewId="0">
      <selection activeCell="B18" sqref="B18"/>
    </sheetView>
  </sheetViews>
  <sheetFormatPr defaultColWidth="9.109375" defaultRowHeight="11.4" x14ac:dyDescent="0.3"/>
  <cols>
    <col min="1" max="1" width="27.6640625" style="2" customWidth="1"/>
    <col min="2" max="2" width="31.33203125" style="2" bestFit="1" customWidth="1"/>
    <col min="3" max="5" width="8.6640625" style="2" hidden="1" customWidth="1"/>
    <col min="6" max="6" width="8.6640625" style="2" bestFit="1" customWidth="1"/>
    <col min="7" max="7" width="9.109375" style="2"/>
    <col min="8" max="8" width="7.33203125" style="2" bestFit="1" customWidth="1"/>
    <col min="9" max="9" width="8.109375" style="2" bestFit="1" customWidth="1"/>
    <col min="10" max="16384" width="9.109375" style="2"/>
  </cols>
  <sheetData>
    <row r="1" spans="1:9" ht="13.8" x14ac:dyDescent="0.2">
      <c r="A1" s="1" t="s">
        <v>172</v>
      </c>
      <c r="F1" s="3"/>
    </row>
    <row r="2" spans="1:9" ht="13.2" x14ac:dyDescent="0.2">
      <c r="A2" s="4" t="s">
        <v>221</v>
      </c>
      <c r="F2" s="3"/>
    </row>
    <row r="3" spans="1:9" ht="12" x14ac:dyDescent="0.3">
      <c r="A3" s="9"/>
    </row>
    <row r="4" spans="1:9" ht="42.75" customHeight="1" thickBot="1" x14ac:dyDescent="0.35">
      <c r="A4" s="6" t="s">
        <v>38</v>
      </c>
      <c r="B4" s="6" t="s">
        <v>39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218</v>
      </c>
      <c r="H4" s="6" t="s">
        <v>219</v>
      </c>
      <c r="I4" s="6" t="s">
        <v>220</v>
      </c>
    </row>
    <row r="5" spans="1:9" ht="12" x14ac:dyDescent="0.3">
      <c r="A5" s="9" t="s">
        <v>40</v>
      </c>
    </row>
    <row r="6" spans="1:9" ht="12" x14ac:dyDescent="0.3">
      <c r="A6" s="9" t="s">
        <v>14</v>
      </c>
    </row>
    <row r="7" spans="1:9" x14ac:dyDescent="0.3">
      <c r="A7" s="13" t="s">
        <v>173</v>
      </c>
      <c r="B7" s="13" t="s">
        <v>56</v>
      </c>
      <c r="C7" s="23">
        <v>10372</v>
      </c>
      <c r="D7" s="23">
        <v>10372</v>
      </c>
      <c r="E7" s="23">
        <v>10372</v>
      </c>
      <c r="F7" s="23">
        <v>10372</v>
      </c>
      <c r="G7" s="23">
        <v>10372</v>
      </c>
      <c r="H7" s="23">
        <v>0</v>
      </c>
      <c r="I7" s="23">
        <v>10372</v>
      </c>
    </row>
    <row r="8" spans="1:9" ht="12" x14ac:dyDescent="0.3">
      <c r="A8" s="13"/>
      <c r="B8" s="30" t="s">
        <v>174</v>
      </c>
      <c r="C8" s="31">
        <f t="shared" ref="C8:D8" si="0">SUM(C7)</f>
        <v>10372</v>
      </c>
      <c r="D8" s="31">
        <f t="shared" si="0"/>
        <v>10372</v>
      </c>
      <c r="E8" s="31">
        <f t="shared" ref="E8" si="1">SUM(E7)</f>
        <v>10372</v>
      </c>
      <c r="F8" s="31">
        <f>SUM(F7)</f>
        <v>10372</v>
      </c>
      <c r="G8" s="31">
        <f t="shared" ref="G8:I8" si="2">SUM(G7)</f>
        <v>10372</v>
      </c>
      <c r="H8" s="31">
        <f t="shared" si="2"/>
        <v>0</v>
      </c>
      <c r="I8" s="31">
        <f t="shared" si="2"/>
        <v>10372</v>
      </c>
    </row>
    <row r="9" spans="1:9" x14ac:dyDescent="0.3">
      <c r="A9" s="13"/>
      <c r="B9" s="13"/>
      <c r="C9" s="17"/>
      <c r="D9" s="17"/>
      <c r="E9" s="17"/>
      <c r="F9" s="17"/>
      <c r="G9" s="17"/>
      <c r="H9" s="17"/>
      <c r="I9" s="17"/>
    </row>
    <row r="10" spans="1:9" ht="12" x14ac:dyDescent="0.3">
      <c r="A10" s="28" t="s">
        <v>73</v>
      </c>
      <c r="B10" s="13"/>
      <c r="C10" s="17"/>
      <c r="D10" s="17"/>
      <c r="E10" s="17"/>
      <c r="F10" s="17"/>
      <c r="G10" s="17"/>
      <c r="H10" s="17"/>
      <c r="I10" s="17"/>
    </row>
    <row r="11" spans="1:9" ht="12" x14ac:dyDescent="0.3">
      <c r="A11" s="28" t="s">
        <v>24</v>
      </c>
      <c r="B11" s="13"/>
      <c r="C11" s="17"/>
      <c r="D11" s="17"/>
      <c r="E11" s="17"/>
      <c r="F11" s="17"/>
      <c r="G11" s="17"/>
      <c r="H11" s="17"/>
      <c r="I11" s="17"/>
    </row>
    <row r="12" spans="1:9" x14ac:dyDescent="0.3">
      <c r="A12" s="13" t="s">
        <v>175</v>
      </c>
      <c r="B12" s="13" t="s">
        <v>176</v>
      </c>
      <c r="C12" s="23">
        <v>10372</v>
      </c>
      <c r="D12" s="23">
        <v>10372</v>
      </c>
      <c r="E12" s="23">
        <v>10372</v>
      </c>
      <c r="F12" s="23">
        <v>10372</v>
      </c>
      <c r="G12" s="23">
        <v>10372</v>
      </c>
      <c r="H12" s="23">
        <v>0</v>
      </c>
      <c r="I12" s="23">
        <v>10372</v>
      </c>
    </row>
    <row r="13" spans="1:9" ht="12" x14ac:dyDescent="0.3">
      <c r="A13" s="13"/>
      <c r="B13" s="28" t="s">
        <v>37</v>
      </c>
      <c r="C13" s="32">
        <f t="shared" ref="C13:E13" si="3">SUM(C12)</f>
        <v>10372</v>
      </c>
      <c r="D13" s="32">
        <f t="shared" si="3"/>
        <v>10372</v>
      </c>
      <c r="E13" s="32">
        <f t="shared" si="3"/>
        <v>10372</v>
      </c>
      <c r="F13" s="32">
        <f>SUM(F12)</f>
        <v>10372</v>
      </c>
      <c r="G13" s="32">
        <f t="shared" ref="G13:I13" si="4">SUM(G12)</f>
        <v>10372</v>
      </c>
      <c r="H13" s="32">
        <f t="shared" si="4"/>
        <v>0</v>
      </c>
      <c r="I13" s="32">
        <f t="shared" si="4"/>
        <v>10372</v>
      </c>
    </row>
    <row r="14" spans="1:9" ht="12" x14ac:dyDescent="0.3">
      <c r="A14" s="9"/>
      <c r="B14" s="13"/>
      <c r="C14" s="29"/>
      <c r="D14" s="29"/>
    </row>
    <row r="15" spans="1:9" x14ac:dyDescent="0.3">
      <c r="A15" s="13"/>
      <c r="B15" s="13"/>
      <c r="C15" s="17"/>
      <c r="D15" s="17"/>
    </row>
    <row r="16" spans="1:9" x14ac:dyDescent="0.3">
      <c r="A16" s="13"/>
      <c r="B16" s="13"/>
      <c r="C16" s="17"/>
      <c r="D16" s="17"/>
    </row>
    <row r="17" spans="1:4" x14ac:dyDescent="0.3">
      <c r="A17" s="13"/>
      <c r="B17" s="13"/>
      <c r="C17" s="17"/>
      <c r="D17" s="17"/>
    </row>
    <row r="18" spans="1:4" ht="12" x14ac:dyDescent="0.3">
      <c r="A18" s="13"/>
      <c r="B18" s="9"/>
      <c r="C18" s="16"/>
      <c r="D18" s="16"/>
    </row>
    <row r="19" spans="1:4" x14ac:dyDescent="0.3">
      <c r="A19" s="13"/>
      <c r="B19" s="13"/>
      <c r="C19" s="29"/>
      <c r="D19" s="29"/>
    </row>
    <row r="20" spans="1:4" ht="12" x14ac:dyDescent="0.3">
      <c r="A20" s="9"/>
      <c r="B20" s="13"/>
      <c r="C20" s="29"/>
      <c r="D20" s="29"/>
    </row>
    <row r="21" spans="1:4" x14ac:dyDescent="0.3">
      <c r="A21" s="13"/>
      <c r="B21" s="13"/>
      <c r="C21" s="17"/>
      <c r="D21" s="17"/>
    </row>
    <row r="22" spans="1:4" x14ac:dyDescent="0.3">
      <c r="A22" s="13"/>
      <c r="B22" s="13"/>
      <c r="C22" s="17"/>
      <c r="D22" s="17"/>
    </row>
    <row r="23" spans="1:4" x14ac:dyDescent="0.3">
      <c r="A23" s="13"/>
      <c r="B23" s="13"/>
      <c r="C23" s="17"/>
      <c r="D23" s="17"/>
    </row>
    <row r="24" spans="1:4" x14ac:dyDescent="0.3">
      <c r="A24" s="13"/>
      <c r="B24" s="13"/>
      <c r="C24" s="17"/>
      <c r="D24" s="17"/>
    </row>
    <row r="25" spans="1:4" x14ac:dyDescent="0.3">
      <c r="A25" s="13"/>
      <c r="B25" s="13"/>
      <c r="C25" s="17"/>
      <c r="D25" s="17"/>
    </row>
    <row r="26" spans="1:4" ht="12" x14ac:dyDescent="0.3">
      <c r="A26" s="13"/>
      <c r="B26" s="9"/>
      <c r="C26" s="16"/>
      <c r="D26" s="16"/>
    </row>
    <row r="27" spans="1:4" x14ac:dyDescent="0.3">
      <c r="A27" s="13"/>
      <c r="B27" s="13"/>
      <c r="C27" s="29"/>
      <c r="D27" s="29"/>
    </row>
    <row r="28" spans="1:4" ht="12" x14ac:dyDescent="0.3">
      <c r="A28" s="9"/>
      <c r="B28" s="13"/>
      <c r="C28" s="29"/>
      <c r="D28" s="29"/>
    </row>
    <row r="29" spans="1:4" x14ac:dyDescent="0.3">
      <c r="A29" s="13"/>
      <c r="B29" s="13"/>
      <c r="C29" s="17"/>
      <c r="D29" s="17"/>
    </row>
    <row r="30" spans="1:4" x14ac:dyDescent="0.3">
      <c r="A30" s="13"/>
      <c r="B30" s="13"/>
      <c r="C30" s="17"/>
      <c r="D30" s="17"/>
    </row>
    <row r="31" spans="1:4" x14ac:dyDescent="0.3">
      <c r="A31" s="13"/>
      <c r="B31" s="13"/>
      <c r="C31" s="17"/>
      <c r="D31" s="17"/>
    </row>
    <row r="32" spans="1:4" ht="12" x14ac:dyDescent="0.3">
      <c r="A32" s="13"/>
      <c r="B32" s="9"/>
      <c r="C32" s="16"/>
      <c r="D32" s="16"/>
    </row>
    <row r="33" spans="1:4" x14ac:dyDescent="0.3">
      <c r="A33" s="13"/>
      <c r="B33" s="13"/>
      <c r="C33" s="29"/>
      <c r="D33" s="29"/>
    </row>
    <row r="34" spans="1:4" ht="12" x14ac:dyDescent="0.3">
      <c r="A34" s="9"/>
      <c r="B34" s="13"/>
      <c r="C34" s="29"/>
      <c r="D34" s="29"/>
    </row>
    <row r="35" spans="1:4" x14ac:dyDescent="0.3">
      <c r="A35" s="13"/>
      <c r="B35" s="13"/>
      <c r="C35" s="17"/>
      <c r="D35" s="17"/>
    </row>
    <row r="36" spans="1:4" x14ac:dyDescent="0.3">
      <c r="A36" s="13"/>
      <c r="B36" s="13"/>
      <c r="C36" s="17"/>
      <c r="D36" s="17"/>
    </row>
    <row r="37" spans="1:4" ht="12" x14ac:dyDescent="0.3">
      <c r="B37" s="9"/>
      <c r="C37" s="16"/>
      <c r="D37" s="16"/>
    </row>
    <row r="39" spans="1:4" x14ac:dyDescent="0.3">
      <c r="A39" s="13"/>
      <c r="B39" s="13"/>
      <c r="C39" s="17"/>
      <c r="D39" s="17"/>
    </row>
    <row r="40" spans="1:4" x14ac:dyDescent="0.3">
      <c r="A40" s="13"/>
      <c r="B40" s="13"/>
      <c r="C40" s="17"/>
      <c r="D40" s="17"/>
    </row>
    <row r="41" spans="1:4" x14ac:dyDescent="0.3">
      <c r="A41" s="13"/>
      <c r="B41" s="13"/>
      <c r="C41" s="17"/>
      <c r="D41" s="17"/>
    </row>
    <row r="42" spans="1:4" x14ac:dyDescent="0.3">
      <c r="A42" s="13"/>
      <c r="B42" s="13"/>
      <c r="C42" s="17"/>
      <c r="D42" s="17"/>
    </row>
    <row r="43" spans="1:4" ht="12" x14ac:dyDescent="0.3">
      <c r="B43" s="9"/>
      <c r="C43" s="16"/>
      <c r="D43" s="16"/>
    </row>
    <row r="44" spans="1:4" x14ac:dyDescent="0.3">
      <c r="A44" s="13"/>
      <c r="B44" s="13"/>
      <c r="C44" s="29"/>
      <c r="D44" s="29"/>
    </row>
    <row r="45" spans="1:4" ht="12" x14ac:dyDescent="0.3">
      <c r="A45" s="9"/>
      <c r="B45" s="13"/>
      <c r="C45" s="29"/>
      <c r="D45" s="29"/>
    </row>
    <row r="46" spans="1:4" x14ac:dyDescent="0.3">
      <c r="A46" s="13"/>
      <c r="B46" s="13"/>
      <c r="C46" s="17"/>
      <c r="D46" s="17"/>
    </row>
    <row r="47" spans="1:4" ht="12" x14ac:dyDescent="0.3">
      <c r="A47" s="13"/>
      <c r="B47" s="9"/>
      <c r="C47" s="16"/>
      <c r="D47" s="16"/>
    </row>
    <row r="48" spans="1:4" x14ac:dyDescent="0.3">
      <c r="A48" s="13"/>
      <c r="B48" s="13"/>
      <c r="C48" s="29"/>
      <c r="D48" s="29"/>
    </row>
    <row r="49" spans="1:4" ht="12" x14ac:dyDescent="0.3">
      <c r="A49" s="9"/>
      <c r="B49" s="13"/>
      <c r="C49" s="29"/>
      <c r="D49" s="29"/>
    </row>
    <row r="50" spans="1:4" x14ac:dyDescent="0.3">
      <c r="A50" s="13"/>
      <c r="B50" s="13"/>
      <c r="C50" s="17"/>
      <c r="D50" s="17"/>
    </row>
    <row r="51" spans="1:4" x14ac:dyDescent="0.3">
      <c r="A51" s="13"/>
      <c r="B51" s="13"/>
      <c r="C51" s="17"/>
      <c r="D51" s="17"/>
    </row>
    <row r="52" spans="1:4" ht="12" x14ac:dyDescent="0.3">
      <c r="A52" s="13"/>
      <c r="B52" s="9"/>
      <c r="C52" s="16"/>
      <c r="D52" s="16"/>
    </row>
    <row r="53" spans="1:4" x14ac:dyDescent="0.3">
      <c r="A53" s="13"/>
      <c r="B53" s="13"/>
      <c r="C53" s="13"/>
      <c r="D53" s="13"/>
    </row>
    <row r="54" spans="1:4" ht="12" x14ac:dyDescent="0.3">
      <c r="A54" s="9"/>
      <c r="B54" s="13"/>
      <c r="C54" s="13"/>
      <c r="D54" s="13"/>
    </row>
    <row r="55" spans="1:4" ht="12" x14ac:dyDescent="0.3">
      <c r="A55" s="9"/>
      <c r="B55" s="13"/>
      <c r="C55" s="13"/>
      <c r="D55" s="13"/>
    </row>
    <row r="56" spans="1:4" ht="12" x14ac:dyDescent="0.3">
      <c r="A56" s="9"/>
      <c r="B56" s="13"/>
      <c r="C56" s="13"/>
      <c r="D56" s="13"/>
    </row>
    <row r="57" spans="1:4" x14ac:dyDescent="0.3">
      <c r="A57" s="13"/>
      <c r="B57" s="13"/>
      <c r="C57" s="23"/>
      <c r="D57" s="23"/>
    </row>
    <row r="58" spans="1:4" x14ac:dyDescent="0.3">
      <c r="A58" s="13"/>
      <c r="B58" s="13"/>
      <c r="C58" s="23"/>
      <c r="D58" s="23"/>
    </row>
    <row r="59" spans="1:4" x14ac:dyDescent="0.3">
      <c r="A59" s="13"/>
      <c r="B59" s="13"/>
      <c r="C59" s="23"/>
      <c r="D59" s="23"/>
    </row>
    <row r="60" spans="1:4" x14ac:dyDescent="0.3">
      <c r="A60" s="13"/>
      <c r="B60" s="13"/>
      <c r="C60" s="23"/>
      <c r="D60" s="23"/>
    </row>
    <row r="61" spans="1:4" x14ac:dyDescent="0.3">
      <c r="A61" s="13"/>
      <c r="B61" s="13"/>
      <c r="C61" s="23"/>
      <c r="D61" s="23"/>
    </row>
    <row r="62" spans="1:4" x14ac:dyDescent="0.3">
      <c r="A62" s="13"/>
      <c r="B62" s="13"/>
      <c r="C62" s="23"/>
      <c r="D62" s="23"/>
    </row>
    <row r="63" spans="1:4" x14ac:dyDescent="0.3">
      <c r="A63" s="13"/>
      <c r="B63" s="13"/>
      <c r="C63" s="23"/>
      <c r="D63" s="23"/>
    </row>
    <row r="64" spans="1:4" x14ac:dyDescent="0.3">
      <c r="A64" s="13"/>
      <c r="B64" s="13"/>
      <c r="C64" s="23"/>
      <c r="D64" s="23"/>
    </row>
    <row r="65" spans="1:4" x14ac:dyDescent="0.3">
      <c r="A65" s="13"/>
      <c r="B65" s="13"/>
      <c r="C65" s="23"/>
      <c r="D65" s="23"/>
    </row>
    <row r="66" spans="1:4" ht="12" x14ac:dyDescent="0.3">
      <c r="A66" s="13"/>
      <c r="B66" s="9"/>
      <c r="C66" s="16"/>
      <c r="D66" s="16"/>
    </row>
    <row r="67" spans="1:4" x14ac:dyDescent="0.3">
      <c r="A67" s="13"/>
      <c r="B67" s="13"/>
      <c r="C67" s="13"/>
      <c r="D67" s="13"/>
    </row>
    <row r="68" spans="1:4" ht="12" x14ac:dyDescent="0.3">
      <c r="A68" s="9"/>
      <c r="B68" s="13"/>
      <c r="C68" s="13"/>
      <c r="D68" s="13"/>
    </row>
    <row r="69" spans="1:4" x14ac:dyDescent="0.3">
      <c r="A69" s="13"/>
      <c r="B69" s="13"/>
      <c r="C69" s="23"/>
      <c r="D69" s="23"/>
    </row>
    <row r="70" spans="1:4" x14ac:dyDescent="0.3">
      <c r="A70" s="13"/>
      <c r="B70" s="13"/>
      <c r="C70" s="23"/>
      <c r="D70" s="23"/>
    </row>
    <row r="71" spans="1:4" x14ac:dyDescent="0.3">
      <c r="A71" s="13"/>
      <c r="B71" s="13"/>
      <c r="C71" s="23"/>
      <c r="D71" s="23"/>
    </row>
    <row r="72" spans="1:4" x14ac:dyDescent="0.3">
      <c r="A72" s="13"/>
      <c r="B72" s="13"/>
      <c r="C72" s="23"/>
      <c r="D72" s="23"/>
    </row>
    <row r="73" spans="1:4" x14ac:dyDescent="0.3">
      <c r="A73" s="13"/>
      <c r="B73" s="13"/>
      <c r="C73" s="23"/>
      <c r="D73" s="23"/>
    </row>
    <row r="74" spans="1:4" x14ac:dyDescent="0.3">
      <c r="A74" s="13"/>
      <c r="B74" s="13"/>
      <c r="C74" s="23"/>
      <c r="D74" s="23"/>
    </row>
    <row r="75" spans="1:4" x14ac:dyDescent="0.3">
      <c r="A75" s="13"/>
      <c r="B75" s="13"/>
      <c r="C75" s="23"/>
      <c r="D75" s="23"/>
    </row>
    <row r="76" spans="1:4" x14ac:dyDescent="0.3">
      <c r="A76" s="13"/>
      <c r="B76" s="13"/>
      <c r="C76" s="23"/>
      <c r="D76" s="23"/>
    </row>
    <row r="77" spans="1:4" x14ac:dyDescent="0.3">
      <c r="A77" s="13"/>
      <c r="B77" s="13"/>
      <c r="C77" s="23"/>
      <c r="D77" s="23"/>
    </row>
    <row r="78" spans="1:4" x14ac:dyDescent="0.3">
      <c r="A78" s="13"/>
      <c r="B78" s="13"/>
      <c r="C78" s="23"/>
      <c r="D78" s="23"/>
    </row>
    <row r="79" spans="1:4" x14ac:dyDescent="0.3">
      <c r="A79" s="13"/>
      <c r="B79" s="13"/>
      <c r="C79" s="23"/>
      <c r="D79" s="23"/>
    </row>
    <row r="80" spans="1:4" x14ac:dyDescent="0.3">
      <c r="A80" s="13"/>
      <c r="B80" s="13"/>
      <c r="C80" s="23"/>
      <c r="D80" s="23"/>
    </row>
    <row r="81" spans="1:4" x14ac:dyDescent="0.3">
      <c r="A81" s="13"/>
      <c r="B81" s="13"/>
      <c r="C81" s="23"/>
      <c r="D81" s="23"/>
    </row>
    <row r="82" spans="1:4" x14ac:dyDescent="0.3">
      <c r="A82" s="13"/>
      <c r="B82" s="13"/>
      <c r="C82" s="23"/>
      <c r="D82" s="23"/>
    </row>
    <row r="83" spans="1:4" x14ac:dyDescent="0.3">
      <c r="A83" s="13"/>
      <c r="B83" s="13"/>
      <c r="C83" s="23"/>
      <c r="D83" s="23"/>
    </row>
    <row r="84" spans="1:4" x14ac:dyDescent="0.3">
      <c r="A84" s="13"/>
      <c r="B84" s="13"/>
      <c r="C84" s="23"/>
      <c r="D84" s="23"/>
    </row>
    <row r="85" spans="1:4" x14ac:dyDescent="0.3">
      <c r="A85" s="13"/>
      <c r="B85" s="13"/>
      <c r="C85" s="23"/>
      <c r="D85" s="23"/>
    </row>
    <row r="86" spans="1:4" x14ac:dyDescent="0.3">
      <c r="A86" s="13"/>
      <c r="B86" s="13"/>
      <c r="C86" s="23"/>
      <c r="D86" s="23"/>
    </row>
    <row r="87" spans="1:4" ht="12" x14ac:dyDescent="0.3">
      <c r="A87" s="13"/>
      <c r="B87" s="9"/>
      <c r="C87" s="16"/>
      <c r="D87" s="16"/>
    </row>
    <row r="88" spans="1:4" x14ac:dyDescent="0.3">
      <c r="A88" s="13"/>
      <c r="B88" s="13"/>
      <c r="C88" s="29"/>
      <c r="D88" s="29"/>
    </row>
    <row r="89" spans="1:4" x14ac:dyDescent="0.3">
      <c r="A89" s="13"/>
      <c r="B89" s="13"/>
      <c r="C89" s="23"/>
      <c r="D89" s="23"/>
    </row>
    <row r="90" spans="1:4" x14ac:dyDescent="0.3">
      <c r="A90" s="13"/>
      <c r="B90" s="13"/>
      <c r="C90" s="23"/>
      <c r="D90" s="23"/>
    </row>
    <row r="91" spans="1:4" ht="12" x14ac:dyDescent="0.3">
      <c r="B91" s="9"/>
      <c r="C91" s="25"/>
      <c r="D91" s="25"/>
    </row>
    <row r="93" spans="1:4" ht="12" x14ac:dyDescent="0.3">
      <c r="A93" s="9"/>
      <c r="B93" s="13"/>
      <c r="C93" s="13"/>
      <c r="D93" s="13"/>
    </row>
    <row r="94" spans="1:4" x14ac:dyDescent="0.3">
      <c r="A94" s="13"/>
      <c r="B94" s="13"/>
      <c r="C94" s="23"/>
      <c r="D94" s="23"/>
    </row>
    <row r="95" spans="1:4" x14ac:dyDescent="0.3">
      <c r="A95" s="13"/>
      <c r="B95" s="13"/>
      <c r="C95" s="23"/>
      <c r="D95" s="23"/>
    </row>
    <row r="96" spans="1:4" ht="12" x14ac:dyDescent="0.3">
      <c r="A96" s="13"/>
      <c r="B96" s="9"/>
      <c r="C96" s="25"/>
      <c r="D96" s="25"/>
    </row>
    <row r="98" spans="1:4" ht="12" x14ac:dyDescent="0.3">
      <c r="A98" s="9"/>
    </row>
    <row r="99" spans="1:4" ht="12" x14ac:dyDescent="0.3">
      <c r="A99" s="9"/>
    </row>
    <row r="100" spans="1:4" ht="12" x14ac:dyDescent="0.3">
      <c r="A100" s="9"/>
      <c r="B100" s="13"/>
      <c r="C100" s="13"/>
      <c r="D100" s="13"/>
    </row>
    <row r="101" spans="1:4" x14ac:dyDescent="0.3">
      <c r="A101" s="13"/>
      <c r="B101" s="13"/>
      <c r="C101" s="23"/>
      <c r="D101" s="23"/>
    </row>
    <row r="102" spans="1:4" x14ac:dyDescent="0.3">
      <c r="A102" s="13"/>
      <c r="B102" s="13"/>
      <c r="C102" s="23"/>
      <c r="D102" s="23"/>
    </row>
    <row r="103" spans="1:4" x14ac:dyDescent="0.3">
      <c r="A103" s="13"/>
      <c r="B103" s="13"/>
      <c r="C103" s="23"/>
      <c r="D103" s="23"/>
    </row>
    <row r="104" spans="1:4" x14ac:dyDescent="0.3">
      <c r="A104" s="13"/>
      <c r="B104" s="13"/>
      <c r="C104" s="23"/>
      <c r="D104" s="23"/>
    </row>
    <row r="105" spans="1:4" x14ac:dyDescent="0.3">
      <c r="A105" s="13"/>
      <c r="B105" s="13"/>
      <c r="C105" s="23"/>
      <c r="D105" s="23"/>
    </row>
    <row r="106" spans="1:4" x14ac:dyDescent="0.3">
      <c r="A106" s="13"/>
      <c r="B106" s="13"/>
      <c r="C106" s="23"/>
      <c r="D106" s="23"/>
    </row>
    <row r="107" spans="1:4" x14ac:dyDescent="0.3">
      <c r="A107" s="13"/>
      <c r="B107" s="13"/>
      <c r="C107" s="23"/>
      <c r="D107" s="23"/>
    </row>
    <row r="108" spans="1:4" x14ac:dyDescent="0.3">
      <c r="A108" s="13"/>
      <c r="B108" s="13"/>
      <c r="C108" s="23"/>
      <c r="D108" s="23"/>
    </row>
    <row r="109" spans="1:4" x14ac:dyDescent="0.3">
      <c r="A109" s="13"/>
      <c r="B109" s="13"/>
      <c r="C109" s="23"/>
      <c r="D109" s="23"/>
    </row>
    <row r="110" spans="1:4" x14ac:dyDescent="0.3">
      <c r="A110" s="13"/>
      <c r="B110" s="13"/>
      <c r="C110" s="23"/>
      <c r="D110" s="23"/>
    </row>
    <row r="111" spans="1:4" ht="12" x14ac:dyDescent="0.3">
      <c r="A111" s="13"/>
      <c r="B111" s="9"/>
      <c r="C111" s="16"/>
      <c r="D111" s="16"/>
    </row>
    <row r="113" spans="1:4" ht="12" x14ac:dyDescent="0.3">
      <c r="A113" s="9"/>
    </row>
    <row r="114" spans="1:4" ht="12" x14ac:dyDescent="0.3">
      <c r="A114" s="9"/>
    </row>
    <row r="115" spans="1:4" ht="12" x14ac:dyDescent="0.3">
      <c r="A115" s="9"/>
    </row>
    <row r="116" spans="1:4" x14ac:dyDescent="0.3">
      <c r="A116" s="13"/>
      <c r="B116" s="13"/>
      <c r="C116" s="23"/>
      <c r="D116" s="23"/>
    </row>
    <row r="117" spans="1:4" x14ac:dyDescent="0.3">
      <c r="A117" s="13"/>
      <c r="B117" s="13"/>
      <c r="C117" s="23"/>
      <c r="D117" s="23"/>
    </row>
    <row r="118" spans="1:4" x14ac:dyDescent="0.3">
      <c r="A118" s="13"/>
      <c r="B118" s="13"/>
      <c r="C118" s="23"/>
      <c r="D118" s="23"/>
    </row>
    <row r="119" spans="1:4" x14ac:dyDescent="0.3">
      <c r="A119" s="13"/>
      <c r="B119" s="13"/>
      <c r="C119" s="23"/>
      <c r="D119" s="23"/>
    </row>
    <row r="120" spans="1:4" x14ac:dyDescent="0.3">
      <c r="A120" s="13"/>
      <c r="B120" s="13"/>
      <c r="C120" s="23"/>
      <c r="D120" s="23"/>
    </row>
    <row r="121" spans="1:4" x14ac:dyDescent="0.3">
      <c r="A121" s="13"/>
      <c r="B121" s="13"/>
      <c r="C121" s="23"/>
      <c r="D121" s="23"/>
    </row>
    <row r="122" spans="1:4" x14ac:dyDescent="0.3">
      <c r="A122" s="13"/>
      <c r="B122" s="13"/>
      <c r="C122" s="23"/>
      <c r="D122" s="23"/>
    </row>
    <row r="123" spans="1:4" x14ac:dyDescent="0.3">
      <c r="A123" s="13"/>
      <c r="B123" s="13"/>
      <c r="C123" s="23"/>
      <c r="D123" s="23"/>
    </row>
    <row r="124" spans="1:4" x14ac:dyDescent="0.3">
      <c r="A124" s="13"/>
      <c r="B124" s="13"/>
      <c r="C124" s="23"/>
      <c r="D124" s="23"/>
    </row>
    <row r="125" spans="1:4" x14ac:dyDescent="0.3">
      <c r="A125" s="13"/>
      <c r="B125" s="13"/>
      <c r="C125" s="23"/>
      <c r="D125" s="23"/>
    </row>
    <row r="126" spans="1:4" x14ac:dyDescent="0.3">
      <c r="A126" s="13"/>
      <c r="B126" s="13"/>
      <c r="C126" s="23"/>
      <c r="D126" s="23"/>
    </row>
    <row r="127" spans="1:4" ht="12" x14ac:dyDescent="0.3">
      <c r="A127" s="13"/>
      <c r="B127" s="9"/>
      <c r="C127" s="16"/>
      <c r="D127" s="16"/>
    </row>
    <row r="128" spans="1:4" x14ac:dyDescent="0.3">
      <c r="A128" s="13"/>
      <c r="B128" s="13"/>
      <c r="C128" s="29"/>
      <c r="D128" s="29"/>
    </row>
    <row r="129" spans="1:4" x14ac:dyDescent="0.3">
      <c r="A129" s="13"/>
      <c r="B129" s="13"/>
      <c r="C129" s="23"/>
      <c r="D129" s="23"/>
    </row>
    <row r="130" spans="1:4" x14ac:dyDescent="0.3">
      <c r="A130" s="13"/>
      <c r="B130" s="13"/>
      <c r="C130" s="23"/>
      <c r="D130" s="23"/>
    </row>
    <row r="131" spans="1:4" ht="12" x14ac:dyDescent="0.3">
      <c r="B131" s="9"/>
      <c r="C131" s="16"/>
      <c r="D131" s="16"/>
    </row>
    <row r="133" spans="1:4" ht="12" x14ac:dyDescent="0.3">
      <c r="A133" s="9"/>
      <c r="B133" s="13"/>
      <c r="C133" s="13"/>
      <c r="D133" s="13"/>
    </row>
    <row r="134" spans="1:4" x14ac:dyDescent="0.3">
      <c r="A134" s="13"/>
      <c r="B134" s="13"/>
      <c r="C134" s="23"/>
      <c r="D134" s="23"/>
    </row>
    <row r="135" spans="1:4" x14ac:dyDescent="0.3">
      <c r="A135" s="13"/>
      <c r="B135" s="13"/>
      <c r="C135" s="23"/>
      <c r="D135" s="23"/>
    </row>
    <row r="136" spans="1:4" ht="12" x14ac:dyDescent="0.3">
      <c r="B136" s="9"/>
      <c r="C136" s="16"/>
      <c r="D136" s="16"/>
    </row>
    <row r="138" spans="1:4" ht="12" x14ac:dyDescent="0.3">
      <c r="A138" s="9"/>
    </row>
    <row r="139" spans="1:4" ht="12" x14ac:dyDescent="0.3">
      <c r="A139" s="9"/>
    </row>
    <row r="140" spans="1:4" ht="12" x14ac:dyDescent="0.3">
      <c r="A140" s="9"/>
    </row>
    <row r="141" spans="1:4" x14ac:dyDescent="0.3">
      <c r="A141" s="13"/>
      <c r="B141" s="13"/>
      <c r="C141" s="23"/>
      <c r="D141" s="23"/>
    </row>
    <row r="142" spans="1:4" x14ac:dyDescent="0.3">
      <c r="A142" s="13"/>
      <c r="B142" s="13"/>
      <c r="C142" s="23"/>
      <c r="D142" s="23"/>
    </row>
    <row r="143" spans="1:4" x14ac:dyDescent="0.3">
      <c r="A143" s="13"/>
      <c r="B143" s="13"/>
      <c r="C143" s="23"/>
      <c r="D143" s="23"/>
    </row>
    <row r="144" spans="1:4" x14ac:dyDescent="0.3">
      <c r="A144" s="13"/>
      <c r="B144" s="13"/>
      <c r="C144" s="23"/>
      <c r="D144" s="23"/>
    </row>
    <row r="145" spans="1:4" x14ac:dyDescent="0.3">
      <c r="A145" s="13"/>
      <c r="B145" s="13"/>
      <c r="C145" s="23"/>
      <c r="D145" s="23"/>
    </row>
    <row r="146" spans="1:4" x14ac:dyDescent="0.3">
      <c r="A146" s="13"/>
      <c r="B146" s="13"/>
      <c r="C146" s="23"/>
      <c r="D146" s="23"/>
    </row>
    <row r="147" spans="1:4" ht="12" x14ac:dyDescent="0.3">
      <c r="B147" s="9"/>
      <c r="C147" s="16"/>
      <c r="D147" s="16"/>
    </row>
    <row r="149" spans="1:4" ht="12" x14ac:dyDescent="0.3">
      <c r="A149" s="9"/>
    </row>
    <row r="150" spans="1:4" ht="12" x14ac:dyDescent="0.3">
      <c r="A150" s="9"/>
    </row>
    <row r="151" spans="1:4" ht="12" x14ac:dyDescent="0.3">
      <c r="A151" s="9"/>
    </row>
    <row r="152" spans="1:4" x14ac:dyDescent="0.3">
      <c r="A152" s="13"/>
      <c r="B152" s="13"/>
      <c r="C152" s="23"/>
      <c r="D152" s="23"/>
    </row>
    <row r="153" spans="1:4" x14ac:dyDescent="0.3">
      <c r="A153" s="13"/>
      <c r="B153" s="13"/>
      <c r="C153" s="23"/>
      <c r="D153" s="23"/>
    </row>
    <row r="154" spans="1:4" x14ac:dyDescent="0.3">
      <c r="A154" s="13"/>
      <c r="B154" s="13"/>
      <c r="C154" s="23"/>
      <c r="D154" s="23"/>
    </row>
    <row r="155" spans="1:4" x14ac:dyDescent="0.3">
      <c r="A155" s="13"/>
      <c r="B155" s="13"/>
      <c r="C155" s="23"/>
      <c r="D155" s="23"/>
    </row>
    <row r="156" spans="1:4" x14ac:dyDescent="0.3">
      <c r="A156" s="13"/>
      <c r="B156" s="13"/>
      <c r="C156" s="23"/>
      <c r="D156" s="23"/>
    </row>
    <row r="157" spans="1:4" x14ac:dyDescent="0.3">
      <c r="A157" s="13"/>
      <c r="B157" s="13"/>
      <c r="C157" s="23"/>
      <c r="D157" s="23"/>
    </row>
    <row r="158" spans="1:4" x14ac:dyDescent="0.3">
      <c r="A158" s="13"/>
      <c r="B158" s="13"/>
      <c r="C158" s="23"/>
      <c r="D158" s="23"/>
    </row>
    <row r="159" spans="1:4" x14ac:dyDescent="0.3">
      <c r="A159" s="13"/>
      <c r="B159" s="13"/>
      <c r="C159" s="23"/>
      <c r="D159" s="23"/>
    </row>
    <row r="160" spans="1:4" ht="12" x14ac:dyDescent="0.3">
      <c r="B160" s="9"/>
      <c r="C160" s="16"/>
      <c r="D160" s="16"/>
    </row>
  </sheetData>
  <printOptions horizontalCentered="1"/>
  <pageMargins left="0.7" right="0.7" top="0.75" bottom="0.75" header="0.3" footer="0.3"/>
  <pageSetup scale="98" orientation="portrait" r:id="rId1"/>
  <headerFooter>
    <oddHeader>&amp;R&amp;"Arial,Regular"&amp;9Fund 2221
Missoula County</oddHeader>
  </headerFooter>
  <rowBreaks count="2" manualBreakCount="2">
    <brk id="48" max="16383" man="1"/>
    <brk id="9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F46"/>
  <sheetViews>
    <sheetView topLeftCell="A18" workbookViewId="0">
      <selection activeCell="F45" sqref="F45"/>
    </sheetView>
  </sheetViews>
  <sheetFormatPr defaultColWidth="9.109375" defaultRowHeight="13.2" x14ac:dyDescent="0.25"/>
  <cols>
    <col min="1" max="1" width="6.33203125" style="33" bestFit="1" customWidth="1"/>
    <col min="2" max="2" width="43.5546875" style="33" bestFit="1" customWidth="1"/>
    <col min="3" max="3" width="7.33203125" style="33" bestFit="1" customWidth="1"/>
    <col min="4" max="16384" width="9.109375" style="33"/>
  </cols>
  <sheetData>
    <row r="1" spans="1:6" x14ac:dyDescent="0.25">
      <c r="E1" s="34" t="s">
        <v>1</v>
      </c>
    </row>
    <row r="2" spans="1:6" x14ac:dyDescent="0.25">
      <c r="E2" s="34" t="s">
        <v>2</v>
      </c>
    </row>
    <row r="4" spans="1:6" ht="13.8" x14ac:dyDescent="0.25">
      <c r="A4" s="47" t="s">
        <v>177</v>
      </c>
      <c r="B4" s="47"/>
      <c r="C4" s="47"/>
      <c r="D4" s="47"/>
      <c r="E4" s="47"/>
      <c r="F4" s="47"/>
    </row>
    <row r="5" spans="1:6" x14ac:dyDescent="0.25">
      <c r="A5" s="35"/>
      <c r="B5" s="36"/>
      <c r="C5" s="35"/>
    </row>
    <row r="6" spans="1:6" x14ac:dyDescent="0.25">
      <c r="A6" s="35"/>
      <c r="B6" s="36"/>
      <c r="C6" s="35" t="s">
        <v>178</v>
      </c>
      <c r="D6" s="35" t="s">
        <v>179</v>
      </c>
      <c r="E6" s="35" t="s">
        <v>180</v>
      </c>
      <c r="F6" s="35" t="s">
        <v>270</v>
      </c>
    </row>
    <row r="7" spans="1:6" x14ac:dyDescent="0.25">
      <c r="A7" s="37" t="s">
        <v>181</v>
      </c>
      <c r="B7" s="38" t="s">
        <v>182</v>
      </c>
      <c r="C7" s="37" t="s">
        <v>183</v>
      </c>
      <c r="D7" s="37" t="s">
        <v>183</v>
      </c>
      <c r="E7" s="37" t="s">
        <v>183</v>
      </c>
      <c r="F7" s="37" t="s">
        <v>183</v>
      </c>
    </row>
    <row r="8" spans="1:6" x14ac:dyDescent="0.25">
      <c r="A8" s="35" t="s">
        <v>184</v>
      </c>
      <c r="B8" s="36" t="s">
        <v>185</v>
      </c>
      <c r="C8" s="39">
        <v>1</v>
      </c>
      <c r="D8" s="39">
        <v>1</v>
      </c>
      <c r="E8" s="39">
        <v>1</v>
      </c>
      <c r="F8" s="39">
        <v>1</v>
      </c>
    </row>
    <row r="9" spans="1:6" x14ac:dyDescent="0.25">
      <c r="A9" s="35" t="s">
        <v>184</v>
      </c>
      <c r="B9" s="36" t="s">
        <v>186</v>
      </c>
      <c r="C9" s="39">
        <v>1</v>
      </c>
      <c r="D9" s="39">
        <v>1</v>
      </c>
      <c r="E9" s="39">
        <v>2</v>
      </c>
      <c r="F9" s="39">
        <v>2</v>
      </c>
    </row>
    <row r="10" spans="1:6" x14ac:dyDescent="0.25">
      <c r="A10" s="35" t="s">
        <v>184</v>
      </c>
      <c r="B10" s="36" t="s">
        <v>187</v>
      </c>
      <c r="C10" s="39">
        <v>0.9</v>
      </c>
      <c r="D10" s="39">
        <v>0.8</v>
      </c>
      <c r="E10" s="39">
        <v>0.8</v>
      </c>
      <c r="F10" s="39">
        <v>0.8</v>
      </c>
    </row>
    <row r="11" spans="1:6" x14ac:dyDescent="0.25">
      <c r="A11" s="35" t="s">
        <v>188</v>
      </c>
      <c r="B11" s="36" t="s">
        <v>189</v>
      </c>
      <c r="C11" s="39">
        <v>0.5</v>
      </c>
      <c r="D11" s="39">
        <v>0.5</v>
      </c>
      <c r="E11" s="39">
        <v>0.5</v>
      </c>
      <c r="F11" s="39">
        <v>0.5</v>
      </c>
    </row>
    <row r="12" spans="1:6" x14ac:dyDescent="0.25">
      <c r="A12" s="35" t="s">
        <v>188</v>
      </c>
      <c r="B12" s="36" t="s">
        <v>190</v>
      </c>
      <c r="C12" s="39">
        <v>0</v>
      </c>
      <c r="D12" s="39">
        <v>0</v>
      </c>
      <c r="E12" s="39">
        <v>0.1</v>
      </c>
      <c r="F12" s="39">
        <v>0.1</v>
      </c>
    </row>
    <row r="13" spans="1:6" x14ac:dyDescent="0.25">
      <c r="A13" s="35" t="s">
        <v>188</v>
      </c>
      <c r="B13" s="36" t="s">
        <v>191</v>
      </c>
      <c r="C13" s="39">
        <v>0.5</v>
      </c>
      <c r="D13" s="39">
        <v>0.25</v>
      </c>
      <c r="E13" s="39">
        <v>0.5</v>
      </c>
      <c r="F13" s="39">
        <v>0.5</v>
      </c>
    </row>
    <row r="14" spans="1:6" x14ac:dyDescent="0.25">
      <c r="A14" s="35" t="s">
        <v>184</v>
      </c>
      <c r="B14" s="36" t="s">
        <v>275</v>
      </c>
      <c r="C14" s="39">
        <v>0</v>
      </c>
      <c r="D14" s="39">
        <v>0</v>
      </c>
      <c r="E14" s="39">
        <v>0</v>
      </c>
      <c r="F14" s="39">
        <v>1</v>
      </c>
    </row>
    <row r="15" spans="1:6" x14ac:dyDescent="0.25">
      <c r="A15" s="35" t="s">
        <v>184</v>
      </c>
      <c r="B15" s="36" t="s">
        <v>192</v>
      </c>
      <c r="C15" s="39">
        <v>1</v>
      </c>
      <c r="D15" s="39">
        <v>1</v>
      </c>
      <c r="E15" s="39">
        <v>1</v>
      </c>
      <c r="F15" s="39">
        <v>1</v>
      </c>
    </row>
    <row r="16" spans="1:6" x14ac:dyDescent="0.25">
      <c r="A16" s="35" t="s">
        <v>184</v>
      </c>
      <c r="B16" s="36" t="s">
        <v>193</v>
      </c>
      <c r="C16" s="39">
        <v>1</v>
      </c>
      <c r="D16" s="39">
        <v>1</v>
      </c>
      <c r="E16" s="39">
        <v>1</v>
      </c>
      <c r="F16" s="39">
        <v>0</v>
      </c>
    </row>
    <row r="17" spans="1:6" x14ac:dyDescent="0.25">
      <c r="A17" s="35" t="s">
        <v>184</v>
      </c>
      <c r="B17" s="36" t="s">
        <v>194</v>
      </c>
      <c r="C17" s="39">
        <v>0</v>
      </c>
      <c r="D17" s="39">
        <v>0</v>
      </c>
      <c r="E17" s="39">
        <v>8</v>
      </c>
      <c r="F17" s="39">
        <v>7</v>
      </c>
    </row>
    <row r="18" spans="1:6" x14ac:dyDescent="0.25">
      <c r="A18" s="35" t="s">
        <v>188</v>
      </c>
      <c r="B18" s="36" t="s">
        <v>194</v>
      </c>
      <c r="C18" s="39">
        <v>0</v>
      </c>
      <c r="D18" s="39">
        <v>0</v>
      </c>
      <c r="E18" s="39">
        <f>0.8+0.8+0.2</f>
        <v>1.8</v>
      </c>
      <c r="F18" s="39">
        <v>2.9</v>
      </c>
    </row>
    <row r="19" spans="1:6" x14ac:dyDescent="0.25">
      <c r="A19" s="35" t="s">
        <v>184</v>
      </c>
      <c r="B19" s="36" t="s">
        <v>195</v>
      </c>
      <c r="C19" s="39">
        <v>3</v>
      </c>
      <c r="D19" s="39">
        <v>2</v>
      </c>
      <c r="E19" s="39">
        <v>0</v>
      </c>
      <c r="F19" s="39">
        <v>0</v>
      </c>
    </row>
    <row r="20" spans="1:6" x14ac:dyDescent="0.25">
      <c r="A20" s="35" t="s">
        <v>188</v>
      </c>
      <c r="B20" s="36" t="s">
        <v>195</v>
      </c>
      <c r="C20" s="39">
        <v>2.2000000000000002</v>
      </c>
      <c r="D20" s="39">
        <v>2.7</v>
      </c>
      <c r="E20" s="39">
        <v>0</v>
      </c>
      <c r="F20" s="39">
        <v>0</v>
      </c>
    </row>
    <row r="21" spans="1:6" x14ac:dyDescent="0.25">
      <c r="A21" s="35" t="s">
        <v>184</v>
      </c>
      <c r="B21" s="36" t="s">
        <v>196</v>
      </c>
      <c r="C21" s="39">
        <v>1</v>
      </c>
      <c r="D21" s="39">
        <v>1</v>
      </c>
      <c r="E21" s="39">
        <v>0</v>
      </c>
      <c r="F21" s="39">
        <v>0</v>
      </c>
    </row>
    <row r="22" spans="1:6" x14ac:dyDescent="0.25">
      <c r="A22" s="35" t="s">
        <v>184</v>
      </c>
      <c r="B22" s="36" t="s">
        <v>197</v>
      </c>
      <c r="C22" s="39">
        <v>1</v>
      </c>
      <c r="D22" s="39">
        <v>1</v>
      </c>
      <c r="E22" s="39">
        <v>0</v>
      </c>
      <c r="F22" s="39">
        <v>0</v>
      </c>
    </row>
    <row r="23" spans="1:6" x14ac:dyDescent="0.25">
      <c r="A23" s="35" t="s">
        <v>184</v>
      </c>
      <c r="B23" s="36" t="s">
        <v>198</v>
      </c>
      <c r="C23" s="39">
        <v>1</v>
      </c>
      <c r="D23" s="39">
        <v>1</v>
      </c>
      <c r="E23" s="39">
        <v>0</v>
      </c>
      <c r="F23" s="39">
        <v>0</v>
      </c>
    </row>
    <row r="24" spans="1:6" x14ac:dyDescent="0.25">
      <c r="A24" s="35" t="s">
        <v>184</v>
      </c>
      <c r="B24" s="36" t="s">
        <v>303</v>
      </c>
      <c r="C24" s="39">
        <v>0</v>
      </c>
      <c r="D24" s="39">
        <v>0</v>
      </c>
      <c r="E24" s="39">
        <v>0</v>
      </c>
      <c r="F24" s="39">
        <v>1</v>
      </c>
    </row>
    <row r="25" spans="1:6" x14ac:dyDescent="0.25">
      <c r="A25" s="35" t="s">
        <v>184</v>
      </c>
      <c r="B25" s="36" t="s">
        <v>199</v>
      </c>
      <c r="C25" s="39">
        <v>1</v>
      </c>
      <c r="D25" s="39">
        <v>1</v>
      </c>
      <c r="E25" s="39">
        <v>0</v>
      </c>
      <c r="F25" s="39">
        <v>0</v>
      </c>
    </row>
    <row r="26" spans="1:6" x14ac:dyDescent="0.25">
      <c r="A26" s="35" t="s">
        <v>184</v>
      </c>
      <c r="B26" s="36" t="s">
        <v>200</v>
      </c>
      <c r="C26" s="39">
        <v>6</v>
      </c>
      <c r="D26" s="39">
        <v>5</v>
      </c>
      <c r="E26" s="39">
        <v>12</v>
      </c>
      <c r="F26" s="39">
        <v>8</v>
      </c>
    </row>
    <row r="27" spans="1:6" x14ac:dyDescent="0.25">
      <c r="A27" s="35" t="s">
        <v>188</v>
      </c>
      <c r="B27" s="36" t="s">
        <v>200</v>
      </c>
      <c r="C27" s="39">
        <v>4.4749999999999996</v>
      </c>
      <c r="D27" s="39">
        <v>4.8499999999999996</v>
      </c>
      <c r="E27" s="39">
        <f>0.1+0.4+0.3+1.2+0.6+0.75+0.3+0.1+0.65</f>
        <v>4.4000000000000004</v>
      </c>
      <c r="F27" s="39">
        <v>7.75</v>
      </c>
    </row>
    <row r="28" spans="1:6" x14ac:dyDescent="0.25">
      <c r="A28" s="35" t="s">
        <v>184</v>
      </c>
      <c r="B28" s="36" t="s">
        <v>201</v>
      </c>
      <c r="C28" s="39">
        <v>0</v>
      </c>
      <c r="D28" s="39">
        <v>0</v>
      </c>
      <c r="E28" s="39">
        <v>1</v>
      </c>
      <c r="F28" s="39">
        <v>1</v>
      </c>
    </row>
    <row r="29" spans="1:6" x14ac:dyDescent="0.25">
      <c r="A29" s="35" t="s">
        <v>188</v>
      </c>
      <c r="B29" s="36" t="s">
        <v>201</v>
      </c>
      <c r="C29" s="39">
        <v>0</v>
      </c>
      <c r="D29" s="39">
        <v>0</v>
      </c>
      <c r="E29" s="39">
        <v>0.8</v>
      </c>
      <c r="F29" s="39">
        <v>1.8</v>
      </c>
    </row>
    <row r="30" spans="1:6" x14ac:dyDescent="0.25">
      <c r="A30" s="35" t="s">
        <v>184</v>
      </c>
      <c r="B30" s="36" t="s">
        <v>202</v>
      </c>
      <c r="C30" s="39">
        <v>1</v>
      </c>
      <c r="D30" s="39">
        <v>1</v>
      </c>
      <c r="E30" s="39">
        <v>0</v>
      </c>
      <c r="F30" s="39">
        <v>0</v>
      </c>
    </row>
    <row r="31" spans="1:6" x14ac:dyDescent="0.25">
      <c r="A31" s="35" t="s">
        <v>188</v>
      </c>
      <c r="B31" s="36" t="s">
        <v>202</v>
      </c>
      <c r="C31" s="39">
        <v>3.5</v>
      </c>
      <c r="D31" s="39">
        <v>3.64</v>
      </c>
      <c r="E31" s="39">
        <f>0.9+0.5+0.5+0.5+0.5+0.04</f>
        <v>2.94</v>
      </c>
      <c r="F31" s="39">
        <v>1.64</v>
      </c>
    </row>
    <row r="32" spans="1:6" x14ac:dyDescent="0.25">
      <c r="A32" s="35" t="s">
        <v>188</v>
      </c>
      <c r="B32" s="36" t="s">
        <v>203</v>
      </c>
      <c r="C32" s="39">
        <v>2.25</v>
      </c>
      <c r="D32" s="39">
        <v>2.4</v>
      </c>
      <c r="E32" s="39">
        <v>0</v>
      </c>
      <c r="F32" s="39">
        <v>0</v>
      </c>
    </row>
    <row r="33" spans="1:6" x14ac:dyDescent="0.25">
      <c r="A33" s="35" t="s">
        <v>184</v>
      </c>
      <c r="B33" s="36" t="s">
        <v>204</v>
      </c>
      <c r="C33" s="39">
        <v>1</v>
      </c>
      <c r="D33" s="39">
        <v>1</v>
      </c>
      <c r="E33" s="39">
        <v>0</v>
      </c>
      <c r="F33" s="39">
        <v>0</v>
      </c>
    </row>
    <row r="34" spans="1:6" x14ac:dyDescent="0.25">
      <c r="A34" s="35" t="s">
        <v>188</v>
      </c>
      <c r="B34" s="36" t="s">
        <v>205</v>
      </c>
      <c r="C34" s="39">
        <v>0.5</v>
      </c>
      <c r="D34" s="39">
        <v>0</v>
      </c>
      <c r="E34" s="39">
        <v>0</v>
      </c>
      <c r="F34" s="39">
        <v>0</v>
      </c>
    </row>
    <row r="35" spans="1:6" x14ac:dyDescent="0.25">
      <c r="A35" s="35" t="s">
        <v>184</v>
      </c>
      <c r="B35" s="36" t="s">
        <v>206</v>
      </c>
      <c r="C35" s="39">
        <v>2</v>
      </c>
      <c r="D35" s="39">
        <v>2</v>
      </c>
      <c r="E35" s="39">
        <v>0</v>
      </c>
      <c r="F35" s="39">
        <v>0</v>
      </c>
    </row>
    <row r="36" spans="1:6" x14ac:dyDescent="0.25">
      <c r="A36" s="35" t="s">
        <v>188</v>
      </c>
      <c r="B36" s="36" t="s">
        <v>206</v>
      </c>
      <c r="C36" s="39">
        <v>0.5</v>
      </c>
      <c r="D36" s="39">
        <v>2</v>
      </c>
      <c r="E36" s="39">
        <v>0</v>
      </c>
      <c r="F36" s="39">
        <v>0</v>
      </c>
    </row>
    <row r="37" spans="1:6" x14ac:dyDescent="0.25">
      <c r="A37" s="35" t="s">
        <v>184</v>
      </c>
      <c r="B37" s="36" t="s">
        <v>207</v>
      </c>
      <c r="C37" s="39">
        <v>1.8</v>
      </c>
      <c r="D37" s="39">
        <v>1.9</v>
      </c>
      <c r="E37" s="39">
        <v>0</v>
      </c>
      <c r="F37" s="39">
        <v>0</v>
      </c>
    </row>
    <row r="38" spans="1:6" x14ac:dyDescent="0.25">
      <c r="A38" s="35" t="s">
        <v>188</v>
      </c>
      <c r="B38" s="36" t="s">
        <v>208</v>
      </c>
      <c r="C38" s="39">
        <v>0</v>
      </c>
      <c r="D38" s="39">
        <v>0</v>
      </c>
      <c r="E38" s="39">
        <v>0.8</v>
      </c>
      <c r="F38" s="39">
        <v>0.8</v>
      </c>
    </row>
    <row r="39" spans="1:6" x14ac:dyDescent="0.25">
      <c r="A39" s="35" t="s">
        <v>184</v>
      </c>
      <c r="B39" s="36" t="s">
        <v>209</v>
      </c>
      <c r="C39" s="39">
        <v>0</v>
      </c>
      <c r="D39" s="39">
        <v>0</v>
      </c>
      <c r="E39" s="39">
        <v>1</v>
      </c>
      <c r="F39" s="39">
        <v>1</v>
      </c>
    </row>
    <row r="40" spans="1:6" x14ac:dyDescent="0.25">
      <c r="A40" s="35" t="s">
        <v>188</v>
      </c>
      <c r="B40" s="36" t="s">
        <v>209</v>
      </c>
      <c r="C40" s="39">
        <v>0</v>
      </c>
      <c r="D40" s="39">
        <v>0</v>
      </c>
      <c r="E40" s="39">
        <v>0.5</v>
      </c>
      <c r="F40" s="39">
        <v>0.5</v>
      </c>
    </row>
    <row r="41" spans="1:6" x14ac:dyDescent="0.25">
      <c r="A41" s="35" t="s">
        <v>188</v>
      </c>
      <c r="B41" s="36" t="s">
        <v>210</v>
      </c>
      <c r="C41" s="39">
        <v>0.8</v>
      </c>
      <c r="D41" s="39">
        <v>0.8</v>
      </c>
      <c r="E41" s="39">
        <v>0</v>
      </c>
      <c r="F41" s="39">
        <v>0</v>
      </c>
    </row>
    <row r="42" spans="1:6" x14ac:dyDescent="0.25">
      <c r="A42" s="35" t="s">
        <v>188</v>
      </c>
      <c r="B42" s="36" t="s">
        <v>211</v>
      </c>
      <c r="C42" s="39">
        <v>1</v>
      </c>
      <c r="D42" s="39">
        <v>1.5</v>
      </c>
      <c r="E42" s="39">
        <v>0</v>
      </c>
      <c r="F42" s="39">
        <v>0</v>
      </c>
    </row>
    <row r="43" spans="1:6" x14ac:dyDescent="0.25">
      <c r="A43" s="35" t="s">
        <v>184</v>
      </c>
      <c r="B43" s="36" t="s">
        <v>276</v>
      </c>
      <c r="C43" s="39">
        <v>0</v>
      </c>
      <c r="D43" s="39">
        <v>0</v>
      </c>
      <c r="E43" s="39">
        <v>0</v>
      </c>
      <c r="F43" s="39">
        <v>2</v>
      </c>
    </row>
    <row r="44" spans="1:6" x14ac:dyDescent="0.25">
      <c r="A44" s="35" t="s">
        <v>188</v>
      </c>
      <c r="B44" s="33" t="s">
        <v>276</v>
      </c>
      <c r="C44" s="39">
        <v>0</v>
      </c>
      <c r="D44" s="39">
        <v>0</v>
      </c>
      <c r="E44" s="39">
        <v>0</v>
      </c>
      <c r="F44" s="39">
        <v>0.5</v>
      </c>
    </row>
    <row r="45" spans="1:6" ht="13.8" thickBot="1" x14ac:dyDescent="0.3">
      <c r="A45" s="35"/>
      <c r="B45" s="35" t="s">
        <v>212</v>
      </c>
      <c r="C45" s="46">
        <f t="shared" ref="C45:E45" si="0">SUM(C8:C44)</f>
        <v>39.924999999999997</v>
      </c>
      <c r="D45" s="46">
        <f t="shared" si="0"/>
        <v>40.339999999999996</v>
      </c>
      <c r="E45" s="46">
        <f t="shared" si="0"/>
        <v>40.139999999999993</v>
      </c>
      <c r="F45" s="46">
        <f>SUM(F8:F44)</f>
        <v>42.789999999999992</v>
      </c>
    </row>
    <row r="46" spans="1:6" ht="13.8" thickTop="1" x14ac:dyDescent="0.25"/>
  </sheetData>
  <mergeCells count="1">
    <mergeCell ref="A4:F4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Library Sum</vt:lpstr>
      <vt:lpstr>Library</vt:lpstr>
      <vt:lpstr>Tamarack</vt:lpstr>
      <vt:lpstr>Library Pers</vt:lpstr>
      <vt:lpstr>Library!Print_Titles</vt:lpstr>
      <vt:lpstr>Tamarack!Print_Titles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Henthorne</dc:creator>
  <cp:lastModifiedBy>Slaven Lee</cp:lastModifiedBy>
  <cp:lastPrinted>2022-09-16T16:31:08Z</cp:lastPrinted>
  <dcterms:created xsi:type="dcterms:W3CDTF">2022-09-16T14:59:15Z</dcterms:created>
  <dcterms:modified xsi:type="dcterms:W3CDTF">2022-11-16T16:25:30Z</dcterms:modified>
</cp:coreProperties>
</file>